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03\Desktop\"/>
    </mc:Choice>
  </mc:AlternateContent>
  <bookViews>
    <workbookView xWindow="0" yWindow="0" windowWidth="21600" windowHeight="9735" activeTab="2"/>
  </bookViews>
  <sheets>
    <sheet name="ESQUEMA MENTAL" sheetId="6" r:id="rId1"/>
    <sheet name="DATOS ESTUDIANTES" sheetId="4" r:id="rId2"/>
    <sheet name="PLANILLA NOTAS" sheetId="3" r:id="rId3"/>
    <sheet name="INFORME ESTUDIANTE" sheetId="5" r:id="rId4"/>
  </sheets>
  <definedNames>
    <definedName name="datosestudiantes">'DATOS ESTUDIANTES'!$1:$1048576</definedName>
    <definedName name="planillanotas">'PLANILLA NOTAS'!$1:$1048576</definedName>
  </definedNames>
  <calcPr calcId="152511"/>
</workbook>
</file>

<file path=xl/calcChain.xml><?xml version="1.0" encoding="utf-8"?>
<calcChain xmlns="http://schemas.openxmlformats.org/spreadsheetml/2006/main">
  <c r="B7" i="3" l="1"/>
  <c r="C6" i="3" l="1"/>
  <c r="D6" i="3" l="1"/>
  <c r="B6" i="3"/>
  <c r="C6" i="5" s="1"/>
  <c r="F6" i="3"/>
  <c r="C21" i="5"/>
  <c r="B8" i="3" l="1"/>
  <c r="C36" i="5" s="1"/>
  <c r="B9" i="3"/>
  <c r="C51" i="5" s="1"/>
  <c r="B10" i="3"/>
  <c r="C66" i="5" s="1"/>
  <c r="B11" i="3"/>
  <c r="C81" i="5" s="1"/>
  <c r="B12" i="3"/>
  <c r="C96" i="5" s="1"/>
  <c r="B13" i="3"/>
  <c r="C111" i="5" s="1"/>
  <c r="B14" i="3"/>
  <c r="C126" i="5" s="1"/>
  <c r="B15" i="3"/>
  <c r="C141" i="5" s="1"/>
  <c r="B16" i="3"/>
  <c r="C156" i="5" s="1"/>
  <c r="B17" i="3"/>
  <c r="C171" i="5" s="1"/>
  <c r="B18" i="3"/>
  <c r="C186" i="5" s="1"/>
  <c r="B19" i="3"/>
  <c r="C201" i="5" s="1"/>
  <c r="B20" i="3"/>
  <c r="C216" i="5" s="1"/>
  <c r="B21" i="3"/>
  <c r="C231" i="5" s="1"/>
  <c r="B22" i="3"/>
  <c r="C246" i="5" s="1"/>
  <c r="B23" i="3"/>
  <c r="C261" i="5" s="1"/>
  <c r="B24" i="3"/>
  <c r="C276" i="5" s="1"/>
  <c r="B25" i="3"/>
  <c r="C291" i="5" s="1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J6" i="3"/>
  <c r="I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H6" i="3"/>
  <c r="G6" i="3"/>
  <c r="E6" i="3"/>
  <c r="K23" i="3" l="1"/>
  <c r="L23" i="3" s="1"/>
  <c r="C262" i="5"/>
  <c r="N6" i="3"/>
  <c r="C8" i="5"/>
  <c r="N24" i="3"/>
  <c r="C278" i="5"/>
  <c r="N22" i="3"/>
  <c r="C248" i="5"/>
  <c r="N20" i="3"/>
  <c r="C218" i="5"/>
  <c r="N18" i="3"/>
  <c r="C188" i="5"/>
  <c r="N16" i="3"/>
  <c r="C158" i="5"/>
  <c r="N14" i="3"/>
  <c r="C128" i="5"/>
  <c r="N12" i="3"/>
  <c r="C98" i="5"/>
  <c r="N10" i="3"/>
  <c r="C68" i="5"/>
  <c r="N8" i="3"/>
  <c r="C38" i="5"/>
  <c r="P6" i="3"/>
  <c r="C9" i="5"/>
  <c r="P24" i="3"/>
  <c r="C279" i="5"/>
  <c r="P22" i="3"/>
  <c r="C249" i="5"/>
  <c r="P20" i="3"/>
  <c r="C219" i="5"/>
  <c r="P18" i="3"/>
  <c r="C189" i="5"/>
  <c r="P16" i="3"/>
  <c r="C159" i="5"/>
  <c r="P14" i="3"/>
  <c r="C129" i="5"/>
  <c r="P12" i="3"/>
  <c r="C99" i="5"/>
  <c r="P10" i="3"/>
  <c r="C69" i="5"/>
  <c r="P8" i="3"/>
  <c r="C39" i="5"/>
  <c r="R6" i="3"/>
  <c r="C10" i="5"/>
  <c r="R24" i="3"/>
  <c r="C280" i="5"/>
  <c r="R22" i="3"/>
  <c r="C250" i="5"/>
  <c r="R20" i="3"/>
  <c r="C220" i="5"/>
  <c r="R18" i="3"/>
  <c r="C190" i="5"/>
  <c r="R16" i="3"/>
  <c r="C160" i="5"/>
  <c r="R14" i="3"/>
  <c r="C130" i="5"/>
  <c r="R12" i="3"/>
  <c r="C100" i="5"/>
  <c r="R10" i="3"/>
  <c r="C70" i="5"/>
  <c r="R8" i="3"/>
  <c r="C40" i="5"/>
  <c r="T6" i="3"/>
  <c r="T24" i="3"/>
  <c r="T22" i="3"/>
  <c r="T20" i="3"/>
  <c r="T18" i="3"/>
  <c r="T16" i="3"/>
  <c r="T14" i="3"/>
  <c r="T12" i="3"/>
  <c r="T10" i="3"/>
  <c r="T8" i="3"/>
  <c r="V6" i="3"/>
  <c r="C11" i="5"/>
  <c r="V24" i="3"/>
  <c r="C281" i="5"/>
  <c r="V22" i="3"/>
  <c r="C251" i="5"/>
  <c r="V20" i="3"/>
  <c r="C221" i="5"/>
  <c r="V18" i="3"/>
  <c r="C191" i="5"/>
  <c r="V16" i="3"/>
  <c r="C161" i="5"/>
  <c r="V14" i="3"/>
  <c r="C131" i="5"/>
  <c r="V12" i="3"/>
  <c r="C101" i="5"/>
  <c r="V10" i="3"/>
  <c r="C71" i="5"/>
  <c r="V8" i="3"/>
  <c r="C41" i="5"/>
  <c r="N25" i="3"/>
  <c r="C293" i="5"/>
  <c r="N23" i="3"/>
  <c r="C263" i="5"/>
  <c r="N21" i="3"/>
  <c r="C233" i="5"/>
  <c r="N19" i="3"/>
  <c r="C203" i="5"/>
  <c r="N17" i="3"/>
  <c r="C173" i="5"/>
  <c r="N15" i="3"/>
  <c r="C143" i="5"/>
  <c r="N13" i="3"/>
  <c r="C113" i="5"/>
  <c r="N11" i="3"/>
  <c r="C83" i="5"/>
  <c r="N9" i="3"/>
  <c r="C53" i="5"/>
  <c r="N7" i="3"/>
  <c r="C23" i="5"/>
  <c r="P25" i="3"/>
  <c r="C294" i="5"/>
  <c r="P23" i="3"/>
  <c r="C264" i="5"/>
  <c r="P21" i="3"/>
  <c r="C234" i="5"/>
  <c r="P19" i="3"/>
  <c r="C204" i="5"/>
  <c r="P17" i="3"/>
  <c r="C174" i="5"/>
  <c r="P15" i="3"/>
  <c r="C144" i="5"/>
  <c r="P13" i="3"/>
  <c r="C114" i="5"/>
  <c r="P11" i="3"/>
  <c r="C84" i="5"/>
  <c r="P9" i="3"/>
  <c r="C54" i="5"/>
  <c r="P7" i="3"/>
  <c r="C24" i="5"/>
  <c r="R25" i="3"/>
  <c r="C295" i="5"/>
  <c r="R23" i="3"/>
  <c r="C265" i="5"/>
  <c r="R21" i="3"/>
  <c r="C235" i="5"/>
  <c r="R19" i="3"/>
  <c r="C205" i="5"/>
  <c r="R17" i="3"/>
  <c r="C175" i="5"/>
  <c r="R15" i="3"/>
  <c r="C145" i="5"/>
  <c r="R13" i="3"/>
  <c r="C115" i="5"/>
  <c r="R11" i="3"/>
  <c r="C85" i="5"/>
  <c r="R9" i="3"/>
  <c r="C55" i="5"/>
  <c r="R7" i="3"/>
  <c r="C25" i="5"/>
  <c r="T25" i="3"/>
  <c r="T23" i="3"/>
  <c r="T21" i="3"/>
  <c r="T19" i="3"/>
  <c r="T17" i="3"/>
  <c r="T15" i="3"/>
  <c r="T13" i="3"/>
  <c r="T11" i="3"/>
  <c r="T9" i="3"/>
  <c r="T7" i="3"/>
  <c r="V25" i="3"/>
  <c r="C296" i="5"/>
  <c r="V23" i="3"/>
  <c r="C266" i="5"/>
  <c r="V21" i="3"/>
  <c r="C236" i="5"/>
  <c r="V19" i="3"/>
  <c r="C206" i="5"/>
  <c r="V17" i="3"/>
  <c r="C176" i="5"/>
  <c r="V15" i="3"/>
  <c r="C146" i="5"/>
  <c r="V13" i="3"/>
  <c r="C116" i="5"/>
  <c r="V11" i="3"/>
  <c r="C86" i="5"/>
  <c r="V9" i="3"/>
  <c r="C56" i="5"/>
  <c r="C26" i="5"/>
  <c r="V7" i="3"/>
  <c r="K22" i="3"/>
  <c r="K18" i="3"/>
  <c r="K14" i="3"/>
  <c r="K10" i="3"/>
  <c r="K15" i="3"/>
  <c r="K19" i="3"/>
  <c r="K11" i="3"/>
  <c r="K25" i="3"/>
  <c r="K24" i="3"/>
  <c r="K21" i="3"/>
  <c r="K20" i="3"/>
  <c r="K17" i="3"/>
  <c r="K16" i="3"/>
  <c r="K13" i="3"/>
  <c r="K12" i="3"/>
  <c r="K9" i="3"/>
  <c r="K8" i="3"/>
  <c r="K7" i="3"/>
  <c r="K6" i="3"/>
  <c r="W23" i="3" l="1"/>
  <c r="L6" i="3"/>
  <c r="C7" i="5"/>
  <c r="L9" i="3"/>
  <c r="C52" i="5"/>
  <c r="L17" i="3"/>
  <c r="C172" i="5"/>
  <c r="L10" i="3"/>
  <c r="C67" i="5"/>
  <c r="L13" i="3"/>
  <c r="C112" i="5"/>
  <c r="L21" i="3"/>
  <c r="C232" i="5"/>
  <c r="L25" i="3"/>
  <c r="C292" i="5"/>
  <c r="L19" i="3"/>
  <c r="C202" i="5"/>
  <c r="L18" i="3"/>
  <c r="C187" i="5"/>
  <c r="L7" i="3"/>
  <c r="C22" i="5"/>
  <c r="L8" i="3"/>
  <c r="C37" i="5"/>
  <c r="L12" i="3"/>
  <c r="C97" i="5"/>
  <c r="L16" i="3"/>
  <c r="C157" i="5"/>
  <c r="L20" i="3"/>
  <c r="C217" i="5"/>
  <c r="L24" i="3"/>
  <c r="C277" i="5"/>
  <c r="L11" i="3"/>
  <c r="C82" i="5"/>
  <c r="L15" i="3"/>
  <c r="C142" i="5"/>
  <c r="L14" i="3"/>
  <c r="C127" i="5"/>
  <c r="L22" i="3"/>
  <c r="C247" i="5"/>
  <c r="W6" i="3"/>
  <c r="X6" i="3" s="1"/>
  <c r="W24" i="3" l="1"/>
  <c r="X24" i="3" s="1"/>
  <c r="W20" i="3"/>
  <c r="X20" i="3" s="1"/>
  <c r="W16" i="3"/>
  <c r="X16" i="3" s="1"/>
  <c r="W12" i="3"/>
  <c r="X12" i="3" s="1"/>
  <c r="W8" i="3"/>
  <c r="X8" i="3" s="1"/>
  <c r="X23" i="3"/>
  <c r="C267" i="5"/>
  <c r="W19" i="3"/>
  <c r="X19" i="3" s="1"/>
  <c r="W15" i="3"/>
  <c r="X15" i="3" s="1"/>
  <c r="W11" i="3"/>
  <c r="X11" i="3" s="1"/>
  <c r="W7" i="3"/>
  <c r="X7" i="3" s="1"/>
  <c r="W22" i="3"/>
  <c r="X22" i="3" s="1"/>
  <c r="W18" i="3"/>
  <c r="X18" i="3" s="1"/>
  <c r="W14" i="3"/>
  <c r="X14" i="3" s="1"/>
  <c r="W10" i="3"/>
  <c r="X10" i="3" s="1"/>
  <c r="W25" i="3"/>
  <c r="X25" i="3" s="1"/>
  <c r="W21" i="3"/>
  <c r="X21" i="3" s="1"/>
  <c r="W17" i="3"/>
  <c r="X17" i="3" s="1"/>
  <c r="W13" i="3"/>
  <c r="X13" i="3" s="1"/>
  <c r="W9" i="3"/>
  <c r="X9" i="3" s="1"/>
  <c r="C12" i="5"/>
  <c r="X28" i="3"/>
  <c r="X29" i="3"/>
  <c r="X27" i="3" l="1"/>
  <c r="C57" i="5"/>
  <c r="C72" i="5"/>
  <c r="C237" i="5"/>
  <c r="C207" i="5"/>
  <c r="C27" i="5"/>
  <c r="C102" i="5"/>
  <c r="C222" i="5"/>
  <c r="C87" i="5"/>
  <c r="C132" i="5"/>
  <c r="C177" i="5"/>
  <c r="C117" i="5"/>
  <c r="C297" i="5"/>
  <c r="C192" i="5"/>
  <c r="C42" i="5"/>
  <c r="C162" i="5"/>
  <c r="C282" i="5"/>
  <c r="C147" i="5"/>
  <c r="C252" i="5"/>
</calcChain>
</file>

<file path=xl/sharedStrings.xml><?xml version="1.0" encoding="utf-8"?>
<sst xmlns="http://schemas.openxmlformats.org/spreadsheetml/2006/main" count="233" uniqueCount="51">
  <si>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</si>
  <si>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</si>
  <si>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</si>
  <si>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</si>
  <si>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</si>
  <si>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</si>
  <si>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</si>
  <si>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</si>
  <si>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</si>
  <si>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</si>
  <si>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</si>
  <si>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</si>
  <si>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</si>
  <si>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</si>
  <si>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</si>
  <si>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</si>
  <si>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</si>
  <si>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</si>
  <si>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</si>
  <si>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</si>
  <si>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</si>
  <si>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</si>
  <si>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</si>
  <si>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</si>
  <si>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</si>
  <si>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</si>
  <si>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</si>
  <si>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</si>
  <si>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</si>
  <si>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</si>
  <si>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</si>
  <si>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</si>
  <si>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</t>
  </si>
  <si>
    <t>OBSERVACIÓN</t>
  </si>
  <si>
    <t>MAX</t>
  </si>
  <si>
    <t>MIN</t>
  </si>
  <si>
    <t>codigo</t>
  </si>
  <si>
    <t>Nombre</t>
  </si>
  <si>
    <t>Seguimiento</t>
  </si>
  <si>
    <t>I parcial</t>
  </si>
  <si>
    <t>Coevaluacion</t>
  </si>
  <si>
    <t>Definitiva</t>
  </si>
  <si>
    <t>INFORME DE NOTAS</t>
  </si>
  <si>
    <t>SEG</t>
  </si>
  <si>
    <t>PARC. I</t>
  </si>
  <si>
    <t>PARC.II</t>
  </si>
  <si>
    <t>COEVAL.</t>
  </si>
  <si>
    <t>PROMEDIO</t>
  </si>
  <si>
    <t>II Examen final</t>
  </si>
  <si>
    <t>APROBO</t>
  </si>
  <si>
    <t>REPROBO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</si>
</sst>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3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/>
    <xf numFmtId="164" fontId="7" fillId="0" borderId="8" xfId="0" applyNumberFormat="1" applyFont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/>
    <xf numFmtId="0" fontId="3" fillId="0" borderId="0" xfId="0" applyFont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9" fontId="0" fillId="6" borderId="0" xfId="0" applyNumberFormat="1" applyFill="1" applyBorder="1" applyAlignment="1">
      <alignment horizontal="center" vertical="center"/>
    </xf>
    <xf numFmtId="9" fontId="10" fillId="6" borderId="0" xfId="0" applyNumberFormat="1" applyFont="1" applyFill="1" applyBorder="1" applyAlignment="1">
      <alignment horizontal="center" vertical="center"/>
    </xf>
    <xf numFmtId="0" fontId="10" fillId="6" borderId="0" xfId="0" applyFont="1" applyFill="1"/>
    <xf numFmtId="0" fontId="11" fillId="6" borderId="1" xfId="0" applyFont="1" applyFill="1" applyBorder="1" applyAlignment="1">
      <alignment horizontal="center" vertical="center"/>
    </xf>
    <xf numFmtId="9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0" xfId="0" applyFont="1" applyFill="1" applyAlignment="1">
      <alignment horizontal="left"/>
    </xf>
    <xf numFmtId="0" fontId="4" fillId="6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6" borderId="0" xfId="0" applyFill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5" borderId="0" xfId="0" applyFont="1" applyFill="1" applyAlignment="1">
      <alignment horizontal="center" vertical="center" wrapText="1"/>
    </xf>
    <xf numFmtId="0" fontId="17" fillId="5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2</xdr:row>
      <xdr:rowOff>47625</xdr:rowOff>
    </xdr:from>
    <xdr:to>
      <xdr:col>5</xdr:col>
      <xdr:colOff>704850</xdr:colOff>
      <xdr:row>18</xdr:row>
      <xdr:rowOff>19050</xdr:rowOff>
    </xdr:to>
    <xdr:sp macro="" textlink="">
      <xdr:nvSpPr>
        <xdr:cNvPr id="2" name="1 Combinar"/>
        <xdr:cNvSpPr/>
      </xdr:nvSpPr>
      <xdr:spPr>
        <a:xfrm>
          <a:off x="714375" y="571500"/>
          <a:ext cx="3800475" cy="3019425"/>
        </a:xfrm>
        <a:prstGeom prst="flowChartMerge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2000" b="1"/>
        </a:p>
      </xdr:txBody>
    </xdr:sp>
    <xdr:clientData/>
  </xdr:twoCellAnchor>
  <xdr:twoCellAnchor>
    <xdr:from>
      <xdr:col>5</xdr:col>
      <xdr:colOff>742950</xdr:colOff>
      <xdr:row>4</xdr:row>
      <xdr:rowOff>57150</xdr:rowOff>
    </xdr:from>
    <xdr:to>
      <xdr:col>5</xdr:col>
      <xdr:colOff>742950</xdr:colOff>
      <xdr:row>19</xdr:row>
      <xdr:rowOff>19050</xdr:rowOff>
    </xdr:to>
    <xdr:cxnSp macro="">
      <xdr:nvCxnSpPr>
        <xdr:cNvPr id="6" name="5 Conector recto de flecha"/>
        <xdr:cNvCxnSpPr/>
      </xdr:nvCxnSpPr>
      <xdr:spPr>
        <a:xfrm>
          <a:off x="4552950" y="962025"/>
          <a:ext cx="0" cy="2962275"/>
        </a:xfrm>
        <a:prstGeom prst="straightConnector1">
          <a:avLst/>
        </a:prstGeom>
        <a:ln>
          <a:solidFill>
            <a:schemeClr val="accent1">
              <a:shade val="95000"/>
              <a:satMod val="105000"/>
            </a:schemeClr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752475</xdr:colOff>
      <xdr:row>4</xdr:row>
      <xdr:rowOff>38100</xdr:rowOff>
    </xdr:from>
    <xdr:to>
      <xdr:col>0</xdr:col>
      <xdr:colOff>752475</xdr:colOff>
      <xdr:row>19</xdr:row>
      <xdr:rowOff>0</xdr:rowOff>
    </xdr:to>
    <xdr:cxnSp macro="">
      <xdr:nvCxnSpPr>
        <xdr:cNvPr id="7" name="6 Conector recto de flecha"/>
        <xdr:cNvCxnSpPr/>
      </xdr:nvCxnSpPr>
      <xdr:spPr>
        <a:xfrm>
          <a:off x="752475" y="942975"/>
          <a:ext cx="0" cy="2962275"/>
        </a:xfrm>
        <a:prstGeom prst="straightConnector1">
          <a:avLst/>
        </a:prstGeom>
        <a:ln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329999</xdr:colOff>
      <xdr:row>4</xdr:row>
      <xdr:rowOff>59823</xdr:rowOff>
    </xdr:from>
    <xdr:ext cx="1683153" cy="1031629"/>
    <xdr:sp macro="" textlink="">
      <xdr:nvSpPr>
        <xdr:cNvPr id="8" name="7 Rectángulo"/>
        <xdr:cNvSpPr/>
      </xdr:nvSpPr>
      <xdr:spPr>
        <a:xfrm>
          <a:off x="1853999" y="964698"/>
          <a:ext cx="1683153" cy="1031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es-ES" sz="2000" b="1" cap="none" spc="0">
              <a:ln>
                <a:prstDash val="solid"/>
              </a:ln>
              <a:solidFill>
                <a:schemeClr val="bg2"/>
              </a:solidFill>
              <a:effectLst>
                <a:outerShdw blurRad="88000" dist="50800" dir="5040000" algn="tl">
                  <a:schemeClr val="accent4">
                    <a:tint val="80000"/>
                    <a:satMod val="250000"/>
                    <a:alpha val="45000"/>
                  </a:schemeClr>
                </a:outerShdw>
              </a:effectLst>
            </a:rPr>
            <a:t>CONDICION</a:t>
          </a:r>
        </a:p>
        <a:p>
          <a:pPr algn="ctr"/>
          <a:r>
            <a:rPr lang="es-ES" sz="2000" b="1" cap="none" spc="0">
              <a:ln>
                <a:prstDash val="solid"/>
              </a:ln>
              <a:solidFill>
                <a:schemeClr val="bg2"/>
              </a:solidFill>
              <a:effectLst>
                <a:outerShdw blurRad="88000" dist="50800" dir="5040000" algn="tl">
                  <a:schemeClr val="accent4">
                    <a:tint val="80000"/>
                    <a:satMod val="250000"/>
                    <a:alpha val="45000"/>
                  </a:schemeClr>
                </a:outerShdw>
              </a:effectLst>
            </a:rPr>
            <a:t>SI LA NOTA ES</a:t>
          </a:r>
        </a:p>
        <a:p>
          <a:pPr algn="ctr"/>
          <a:r>
            <a:rPr lang="es-ES" sz="2000" b="1" cap="none" spc="0">
              <a:ln>
                <a:prstDash val="solid"/>
              </a:ln>
              <a:solidFill>
                <a:schemeClr val="bg2"/>
              </a:solidFill>
              <a:effectLst>
                <a:outerShdw blurRad="88000" dist="50800" dir="5040000" algn="tl">
                  <a:schemeClr val="accent4">
                    <a:tint val="80000"/>
                    <a:satMod val="250000"/>
                    <a:alpha val="45000"/>
                  </a:schemeClr>
                </a:outerShdw>
              </a:effectLst>
            </a:rPr>
            <a:t>&gt;=3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299664</xdr:colOff>
      <xdr:row>0</xdr:row>
      <xdr:rowOff>10701</xdr:rowOff>
    </xdr:from>
    <xdr:to>
      <xdr:col>14</xdr:col>
      <xdr:colOff>909691</xdr:colOff>
      <xdr:row>7</xdr:row>
      <xdr:rowOff>192639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265" y="10701"/>
          <a:ext cx="3670870" cy="16053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313873</xdr:colOff>
      <xdr:row>8</xdr:row>
      <xdr:rowOff>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605474" cy="16374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301058</xdr:colOff>
      <xdr:row>0</xdr:row>
      <xdr:rowOff>0</xdr:rowOff>
    </xdr:from>
    <xdr:ext cx="1066800" cy="572025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241" y="0"/>
          <a:ext cx="1066800" cy="572025"/>
        </a:xfrm>
        <a:prstGeom prst="rect">
          <a:avLst/>
        </a:prstGeom>
      </xdr:spPr>
    </xdr:pic>
    <xdr:clientData/>
  </xdr:oneCellAnchor>
  <xdr:oneCellAnchor>
    <xdr:from>
      <xdr:col>1</xdr:col>
      <xdr:colOff>1148103</xdr:colOff>
      <xdr:row>0</xdr:row>
      <xdr:rowOff>0</xdr:rowOff>
    </xdr:from>
    <xdr:ext cx="1295399" cy="585020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3884" y="0"/>
          <a:ext cx="1295399" cy="5850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1167</xdr:colOff>
      <xdr:row>0</xdr:row>
      <xdr:rowOff>171450</xdr:rowOff>
    </xdr:from>
    <xdr:to>
      <xdr:col>2</xdr:col>
      <xdr:colOff>1</xdr:colOff>
      <xdr:row>4</xdr:row>
      <xdr:rowOff>19051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8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15</xdr:row>
      <xdr:rowOff>171450</xdr:rowOff>
    </xdr:from>
    <xdr:to>
      <xdr:col>2</xdr:col>
      <xdr:colOff>1</xdr:colOff>
      <xdr:row>19</xdr:row>
      <xdr:rowOff>19051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30</xdr:row>
      <xdr:rowOff>171450</xdr:rowOff>
    </xdr:from>
    <xdr:to>
      <xdr:col>2</xdr:col>
      <xdr:colOff>1</xdr:colOff>
      <xdr:row>34</xdr:row>
      <xdr:rowOff>19051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45</xdr:row>
      <xdr:rowOff>171450</xdr:rowOff>
    </xdr:from>
    <xdr:to>
      <xdr:col>2</xdr:col>
      <xdr:colOff>1</xdr:colOff>
      <xdr:row>49</xdr:row>
      <xdr:rowOff>19051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60</xdr:row>
      <xdr:rowOff>171450</xdr:rowOff>
    </xdr:from>
    <xdr:to>
      <xdr:col>2</xdr:col>
      <xdr:colOff>1</xdr:colOff>
      <xdr:row>64</xdr:row>
      <xdr:rowOff>19051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75</xdr:row>
      <xdr:rowOff>171450</xdr:rowOff>
    </xdr:from>
    <xdr:to>
      <xdr:col>2</xdr:col>
      <xdr:colOff>1</xdr:colOff>
      <xdr:row>79</xdr:row>
      <xdr:rowOff>19051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90</xdr:row>
      <xdr:rowOff>171450</xdr:rowOff>
    </xdr:from>
    <xdr:to>
      <xdr:col>2</xdr:col>
      <xdr:colOff>1</xdr:colOff>
      <xdr:row>94</xdr:row>
      <xdr:rowOff>19051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105</xdr:row>
      <xdr:rowOff>171450</xdr:rowOff>
    </xdr:from>
    <xdr:to>
      <xdr:col>2</xdr:col>
      <xdr:colOff>1</xdr:colOff>
      <xdr:row>109</xdr:row>
      <xdr:rowOff>19051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120</xdr:row>
      <xdr:rowOff>171450</xdr:rowOff>
    </xdr:from>
    <xdr:to>
      <xdr:col>2</xdr:col>
      <xdr:colOff>1</xdr:colOff>
      <xdr:row>124</xdr:row>
      <xdr:rowOff>19051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135</xdr:row>
      <xdr:rowOff>171450</xdr:rowOff>
    </xdr:from>
    <xdr:to>
      <xdr:col>2</xdr:col>
      <xdr:colOff>1</xdr:colOff>
      <xdr:row>139</xdr:row>
      <xdr:rowOff>19051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61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150</xdr:row>
      <xdr:rowOff>171450</xdr:rowOff>
    </xdr:from>
    <xdr:to>
      <xdr:col>2</xdr:col>
      <xdr:colOff>1</xdr:colOff>
      <xdr:row>154</xdr:row>
      <xdr:rowOff>19051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1714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165</xdr:row>
      <xdr:rowOff>171450</xdr:rowOff>
    </xdr:from>
    <xdr:to>
      <xdr:col>2</xdr:col>
      <xdr:colOff>1</xdr:colOff>
      <xdr:row>169</xdr:row>
      <xdr:rowOff>19051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32194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180</xdr:row>
      <xdr:rowOff>171450</xdr:rowOff>
    </xdr:from>
    <xdr:to>
      <xdr:col>2</xdr:col>
      <xdr:colOff>1</xdr:colOff>
      <xdr:row>184</xdr:row>
      <xdr:rowOff>19051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62674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195</xdr:row>
      <xdr:rowOff>171450</xdr:rowOff>
    </xdr:from>
    <xdr:to>
      <xdr:col>2</xdr:col>
      <xdr:colOff>1</xdr:colOff>
      <xdr:row>199</xdr:row>
      <xdr:rowOff>19051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9124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210</xdr:row>
      <xdr:rowOff>171450</xdr:rowOff>
    </xdr:from>
    <xdr:to>
      <xdr:col>2</xdr:col>
      <xdr:colOff>1</xdr:colOff>
      <xdr:row>214</xdr:row>
      <xdr:rowOff>19051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12172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225</xdr:row>
      <xdr:rowOff>171450</xdr:rowOff>
    </xdr:from>
    <xdr:to>
      <xdr:col>2</xdr:col>
      <xdr:colOff>1</xdr:colOff>
      <xdr:row>229</xdr:row>
      <xdr:rowOff>19051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152209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240</xdr:row>
      <xdr:rowOff>171450</xdr:rowOff>
    </xdr:from>
    <xdr:to>
      <xdr:col>2</xdr:col>
      <xdr:colOff>1</xdr:colOff>
      <xdr:row>244</xdr:row>
      <xdr:rowOff>19051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180784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255</xdr:row>
      <xdr:rowOff>171450</xdr:rowOff>
    </xdr:from>
    <xdr:to>
      <xdr:col>2</xdr:col>
      <xdr:colOff>1</xdr:colOff>
      <xdr:row>259</xdr:row>
      <xdr:rowOff>19051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211264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270</xdr:row>
      <xdr:rowOff>171450</xdr:rowOff>
    </xdr:from>
    <xdr:to>
      <xdr:col>2</xdr:col>
      <xdr:colOff>1</xdr:colOff>
      <xdr:row>274</xdr:row>
      <xdr:rowOff>19051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24174450"/>
          <a:ext cx="913234" cy="609601"/>
        </a:xfrm>
        <a:prstGeom prst="rect">
          <a:avLst/>
        </a:prstGeom>
      </xdr:spPr>
    </xdr:pic>
    <xdr:clientData/>
  </xdr:twoCellAnchor>
  <xdr:twoCellAnchor editAs="oneCell">
    <xdr:from>
      <xdr:col>1</xdr:col>
      <xdr:colOff>1167</xdr:colOff>
      <xdr:row>285</xdr:row>
      <xdr:rowOff>171450</xdr:rowOff>
    </xdr:from>
    <xdr:to>
      <xdr:col>2</xdr:col>
      <xdr:colOff>1</xdr:colOff>
      <xdr:row>289</xdr:row>
      <xdr:rowOff>19051</xdr:rowOff>
    </xdr:to>
    <xdr:pic>
      <xdr:nvPicPr>
        <xdr:cNvPr id="23" name="2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092" y="27031950"/>
          <a:ext cx="913234" cy="60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23"/>
  <sheetViews>
    <sheetView workbookViewId="0">
      <selection activeCell="B24" sqref="B24"/>
    </sheetView>
  </sheetViews>
  <sheetFormatPr baseColWidth="10" defaultRowHeight="15" x14ac:dyDescent="0.25"/>
  <sheetData>
    <row r="2" spans="2:6" ht="26.25" x14ac:dyDescent="0.4">
      <c r="B2" s="37"/>
      <c r="C2" s="37"/>
      <c r="D2" s="37"/>
      <c r="E2" s="37"/>
      <c r="F2" s="37"/>
    </row>
    <row r="12" spans="2:6" x14ac:dyDescent="0.25">
      <c r="E12" s="20"/>
      <c r="F12" s="20"/>
    </row>
    <row r="13" spans="2:6" ht="26.25" x14ac:dyDescent="0.4">
      <c r="F13" s="57"/>
    </row>
    <row r="20" spans="1:7" ht="26.25" x14ac:dyDescent="0.4">
      <c r="A20" s="58" t="s">
        <v>49</v>
      </c>
      <c r="B20" s="58"/>
      <c r="F20" s="59" t="s">
        <v>50</v>
      </c>
      <c r="G20" s="59"/>
    </row>
    <row r="23" spans="1:7" x14ac:dyDescent="0.25">
      <c r="B23" s="18"/>
    </row>
  </sheetData>
  <mergeCells count="3">
    <mergeCell ref="B2:F2"/>
    <mergeCell ref="A20:B20"/>
    <mergeCell ref="F20:G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8:O35"/>
  <sheetViews>
    <sheetView zoomScale="89" zoomScaleNormal="89" workbookViewId="0">
      <selection activeCell="B14" sqref="B14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1" t="s">
        <v>22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.75" customHeight="1" thickBot="1" x14ac:dyDescent="0.3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ht="14.25" customHeight="1" thickBot="1" x14ac:dyDescent="0.3">
      <c r="A11" s="25" t="s">
        <v>26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15.75" customHeight="1" thickTop="1" thickBot="1" x14ac:dyDescent="0.3">
      <c r="A12" s="26" t="s">
        <v>31</v>
      </c>
      <c r="B12" s="26"/>
      <c r="C12" s="27">
        <v>0.3</v>
      </c>
      <c r="D12" s="27"/>
      <c r="E12" s="27"/>
      <c r="F12" s="27"/>
      <c r="G12" s="27"/>
      <c r="H12" s="27"/>
      <c r="I12" s="27"/>
      <c r="J12" s="27"/>
      <c r="K12" s="15">
        <v>0.2</v>
      </c>
      <c r="L12" s="15">
        <v>0.2</v>
      </c>
      <c r="M12" s="15">
        <v>0.1</v>
      </c>
      <c r="N12" s="15">
        <v>0.1</v>
      </c>
      <c r="O12" s="15">
        <v>0.1</v>
      </c>
    </row>
    <row r="13" spans="1:15" ht="15.75" customHeight="1" thickTop="1" thickBot="1" x14ac:dyDescent="0.3">
      <c r="A13" s="26"/>
      <c r="B13" s="26"/>
      <c r="C13" s="28" t="s">
        <v>28</v>
      </c>
      <c r="D13" s="28"/>
      <c r="E13" s="28"/>
      <c r="F13" s="28"/>
      <c r="G13" s="28"/>
      <c r="H13" s="28"/>
      <c r="I13" s="28"/>
      <c r="J13" s="28"/>
      <c r="K13" s="16" t="s">
        <v>20</v>
      </c>
      <c r="L13" s="16" t="s">
        <v>21</v>
      </c>
      <c r="M13" s="16" t="s">
        <v>24</v>
      </c>
      <c r="N13" s="16" t="s">
        <v>25</v>
      </c>
      <c r="O13" s="16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5">
        <v>4.3</v>
      </c>
      <c r="D14" s="5">
        <v>1.2</v>
      </c>
      <c r="E14" s="5">
        <v>2.9</v>
      </c>
      <c r="F14" s="5">
        <v>4.5</v>
      </c>
      <c r="G14" s="5">
        <v>4.8</v>
      </c>
      <c r="H14" s="5">
        <v>3.9</v>
      </c>
      <c r="I14" s="7">
        <v>4.2</v>
      </c>
      <c r="J14" s="7">
        <v>4</v>
      </c>
      <c r="K14" s="5">
        <v>3.8</v>
      </c>
      <c r="L14" s="5">
        <v>4.3</v>
      </c>
      <c r="M14" s="7">
        <v>3.4</v>
      </c>
      <c r="N14" s="7">
        <v>2.9</v>
      </c>
      <c r="O14" s="5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7">
        <v>4</v>
      </c>
      <c r="D15" s="7">
        <v>4.0999999999999996</v>
      </c>
      <c r="E15" s="7">
        <v>3.8</v>
      </c>
      <c r="F15" s="7">
        <v>2.2000000000000002</v>
      </c>
      <c r="G15" s="7">
        <v>1.9</v>
      </c>
      <c r="H15" s="7">
        <v>3</v>
      </c>
      <c r="I15" s="7">
        <v>4.8</v>
      </c>
      <c r="J15" s="7">
        <v>5</v>
      </c>
      <c r="K15" s="7">
        <v>4.5999999999999996</v>
      </c>
      <c r="L15" s="7">
        <v>3.2</v>
      </c>
      <c r="M15" s="7">
        <v>2.5</v>
      </c>
      <c r="N15" s="7">
        <v>4.2</v>
      </c>
      <c r="O15" s="8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7">
        <v>4.5</v>
      </c>
      <c r="D16" s="7">
        <v>3.8</v>
      </c>
      <c r="E16" s="7">
        <v>4.2</v>
      </c>
      <c r="F16" s="7">
        <v>4</v>
      </c>
      <c r="G16" s="7">
        <v>5</v>
      </c>
      <c r="H16" s="7">
        <v>5</v>
      </c>
      <c r="I16" s="7">
        <v>5</v>
      </c>
      <c r="J16" s="7">
        <v>4.8</v>
      </c>
      <c r="K16" s="7">
        <v>4.5</v>
      </c>
      <c r="L16" s="7">
        <v>4.5999999999999996</v>
      </c>
      <c r="M16" s="7">
        <v>3.8</v>
      </c>
      <c r="N16" s="7">
        <v>4.5</v>
      </c>
      <c r="O16" s="7">
        <v>4</v>
      </c>
    </row>
    <row r="17" spans="1:15" ht="17.25" thickTop="1" thickBot="1" x14ac:dyDescent="0.3">
      <c r="A17" s="3">
        <v>4</v>
      </c>
      <c r="B17" s="3" t="s">
        <v>13</v>
      </c>
      <c r="C17" s="7">
        <v>3.5</v>
      </c>
      <c r="D17" s="7">
        <v>4</v>
      </c>
      <c r="E17" s="7">
        <v>4.8</v>
      </c>
      <c r="F17" s="7">
        <v>5</v>
      </c>
      <c r="G17" s="7">
        <v>2.5</v>
      </c>
      <c r="H17" s="7">
        <v>3.9</v>
      </c>
      <c r="I17" s="7">
        <v>3.5</v>
      </c>
      <c r="J17" s="7">
        <v>4.5</v>
      </c>
      <c r="K17" s="7">
        <v>2.9</v>
      </c>
      <c r="L17" s="7">
        <v>3</v>
      </c>
      <c r="M17" s="7">
        <v>4.5</v>
      </c>
      <c r="N17" s="7">
        <v>1</v>
      </c>
      <c r="O17" s="7">
        <v>3.5</v>
      </c>
    </row>
    <row r="18" spans="1:15" ht="17.25" thickTop="1" thickBot="1" x14ac:dyDescent="0.3">
      <c r="A18" s="3">
        <v>5</v>
      </c>
      <c r="B18" s="3" t="s">
        <v>11</v>
      </c>
      <c r="C18" s="7">
        <v>5</v>
      </c>
      <c r="D18" s="7">
        <v>3.9</v>
      </c>
      <c r="E18" s="7">
        <v>5</v>
      </c>
      <c r="F18" s="7">
        <v>4.8</v>
      </c>
      <c r="G18" s="7">
        <v>4.3</v>
      </c>
      <c r="H18" s="7">
        <v>0</v>
      </c>
      <c r="I18" s="7">
        <v>2.2999999999999998</v>
      </c>
      <c r="J18" s="7">
        <v>5</v>
      </c>
      <c r="K18" s="7">
        <v>3.2</v>
      </c>
      <c r="L18" s="7">
        <v>5</v>
      </c>
      <c r="M18" s="7">
        <v>4.5</v>
      </c>
      <c r="N18" s="7">
        <v>5</v>
      </c>
      <c r="O18" s="7">
        <v>3</v>
      </c>
    </row>
    <row r="19" spans="1:15" ht="17.25" thickTop="1" thickBot="1" x14ac:dyDescent="0.3">
      <c r="A19" s="3">
        <v>6</v>
      </c>
      <c r="B19" s="3" t="s">
        <v>2</v>
      </c>
      <c r="C19" s="7">
        <v>3.2</v>
      </c>
      <c r="D19" s="7">
        <v>2.4</v>
      </c>
      <c r="E19" s="7">
        <v>3.5</v>
      </c>
      <c r="F19" s="7">
        <v>4.5</v>
      </c>
      <c r="G19" s="7">
        <v>4.5</v>
      </c>
      <c r="H19" s="7">
        <v>5</v>
      </c>
      <c r="I19" s="7">
        <v>2.9</v>
      </c>
      <c r="J19" s="7">
        <v>1</v>
      </c>
      <c r="K19" s="7">
        <v>4.9000000000000004</v>
      </c>
      <c r="L19" s="7">
        <v>4.3</v>
      </c>
      <c r="M19" s="7">
        <v>4.5</v>
      </c>
      <c r="N19" s="7">
        <v>5</v>
      </c>
      <c r="O19" s="7">
        <v>3.5</v>
      </c>
    </row>
    <row r="20" spans="1:15" ht="17.25" thickTop="1" thickBot="1" x14ac:dyDescent="0.3">
      <c r="A20" s="3">
        <v>7</v>
      </c>
      <c r="B20" s="3" t="s">
        <v>0</v>
      </c>
      <c r="C20" s="7">
        <v>5</v>
      </c>
      <c r="D20" s="7">
        <v>5</v>
      </c>
      <c r="E20" s="7">
        <v>2.2999999999999998</v>
      </c>
      <c r="F20" s="7">
        <v>5</v>
      </c>
      <c r="G20" s="7">
        <v>3.8</v>
      </c>
      <c r="H20" s="7">
        <v>4.8</v>
      </c>
      <c r="I20" s="7">
        <v>4.5999999999999996</v>
      </c>
      <c r="J20" s="7">
        <v>4.5</v>
      </c>
      <c r="K20" s="7">
        <v>2</v>
      </c>
      <c r="L20" s="7">
        <v>5</v>
      </c>
      <c r="M20" s="7">
        <v>3.9</v>
      </c>
      <c r="N20" s="7">
        <v>2</v>
      </c>
      <c r="O20" s="7">
        <v>4.5</v>
      </c>
    </row>
    <row r="21" spans="1:15" ht="17.25" thickTop="1" thickBot="1" x14ac:dyDescent="0.3">
      <c r="A21" s="3">
        <v>8</v>
      </c>
      <c r="B21" s="3" t="s">
        <v>17</v>
      </c>
      <c r="C21" s="7">
        <v>2.8</v>
      </c>
      <c r="D21" s="7">
        <v>2.2999999999999998</v>
      </c>
      <c r="E21" s="7">
        <v>2.9</v>
      </c>
      <c r="F21" s="7">
        <v>1.9</v>
      </c>
      <c r="G21" s="7">
        <v>0</v>
      </c>
      <c r="H21" s="7">
        <v>1.6</v>
      </c>
      <c r="I21" s="7">
        <v>1</v>
      </c>
      <c r="J21" s="7">
        <v>1.8</v>
      </c>
      <c r="K21" s="7">
        <v>3</v>
      </c>
      <c r="L21" s="7">
        <v>3.9</v>
      </c>
      <c r="M21" s="7">
        <v>3</v>
      </c>
      <c r="N21" s="7">
        <v>3.5</v>
      </c>
      <c r="O21" s="7">
        <v>4.2</v>
      </c>
    </row>
    <row r="22" spans="1:15" ht="17.25" thickTop="1" thickBot="1" x14ac:dyDescent="0.3">
      <c r="A22" s="3">
        <v>9</v>
      </c>
      <c r="B22" s="3" t="s">
        <v>16</v>
      </c>
      <c r="C22" s="7">
        <v>0</v>
      </c>
      <c r="D22" s="7">
        <v>3.9</v>
      </c>
      <c r="E22" s="7">
        <v>4.2</v>
      </c>
      <c r="F22" s="7">
        <v>4</v>
      </c>
      <c r="G22" s="7">
        <v>1</v>
      </c>
      <c r="H22" s="7">
        <v>5</v>
      </c>
      <c r="I22" s="7">
        <v>3.2</v>
      </c>
      <c r="J22" s="7">
        <v>2.5</v>
      </c>
      <c r="K22" s="7">
        <v>2.5</v>
      </c>
      <c r="L22" s="7">
        <v>1.3</v>
      </c>
      <c r="M22" s="7">
        <v>3.1</v>
      </c>
      <c r="N22" s="7">
        <v>2.2999999999999998</v>
      </c>
      <c r="O22" s="7">
        <v>2.2000000000000002</v>
      </c>
    </row>
    <row r="23" spans="1:15" ht="17.25" thickTop="1" thickBot="1" x14ac:dyDescent="0.3">
      <c r="A23" s="3">
        <v>10</v>
      </c>
      <c r="B23" s="3" t="s">
        <v>5</v>
      </c>
      <c r="C23" s="7">
        <v>3</v>
      </c>
      <c r="D23" s="7">
        <v>4.9000000000000004</v>
      </c>
      <c r="E23" s="7">
        <v>4.5</v>
      </c>
      <c r="F23" s="7">
        <v>5</v>
      </c>
      <c r="G23" s="7">
        <v>3.5</v>
      </c>
      <c r="H23" s="7">
        <v>4.3</v>
      </c>
      <c r="I23" s="7">
        <v>5</v>
      </c>
      <c r="J23" s="7">
        <v>4.8</v>
      </c>
      <c r="K23" s="7">
        <v>3.8</v>
      </c>
      <c r="L23" s="7">
        <v>5</v>
      </c>
      <c r="M23" s="7">
        <v>5</v>
      </c>
      <c r="N23" s="7">
        <v>4.8</v>
      </c>
      <c r="O23" s="7">
        <v>4.5</v>
      </c>
    </row>
    <row r="24" spans="1:15" ht="17.25" thickTop="1" thickBot="1" x14ac:dyDescent="0.3">
      <c r="A24" s="3">
        <v>11</v>
      </c>
      <c r="B24" s="3" t="s">
        <v>19</v>
      </c>
      <c r="C24" s="7">
        <v>0.9</v>
      </c>
      <c r="D24" s="7">
        <v>4.8</v>
      </c>
      <c r="E24" s="7">
        <v>4.9000000000000004</v>
      </c>
      <c r="F24" s="7">
        <v>3.6</v>
      </c>
      <c r="G24" s="7">
        <v>5</v>
      </c>
      <c r="H24" s="7">
        <v>3.5</v>
      </c>
      <c r="I24" s="7">
        <v>4.8</v>
      </c>
      <c r="J24" s="7">
        <v>4.5999999999999996</v>
      </c>
      <c r="K24" s="7">
        <v>4.5</v>
      </c>
      <c r="L24" s="7">
        <v>5</v>
      </c>
      <c r="M24" s="7">
        <v>4.3</v>
      </c>
      <c r="N24" s="7">
        <v>4.5999999999999996</v>
      </c>
      <c r="O24" s="7">
        <v>3</v>
      </c>
    </row>
    <row r="25" spans="1:15" ht="17.25" thickTop="1" thickBot="1" x14ac:dyDescent="0.3">
      <c r="A25" s="3">
        <v>12</v>
      </c>
      <c r="B25" s="3" t="s">
        <v>10</v>
      </c>
      <c r="C25" s="7">
        <v>1.2</v>
      </c>
      <c r="D25" s="7">
        <v>2.6</v>
      </c>
      <c r="E25" s="7">
        <v>5</v>
      </c>
      <c r="F25" s="7">
        <v>4.5</v>
      </c>
      <c r="G25" s="7">
        <v>5</v>
      </c>
      <c r="H25" s="7">
        <v>4.0999999999999996</v>
      </c>
      <c r="I25" s="7">
        <v>3.8</v>
      </c>
      <c r="J25" s="7">
        <v>2.2000000000000002</v>
      </c>
      <c r="K25" s="7">
        <v>4.5</v>
      </c>
      <c r="L25" s="7">
        <v>4</v>
      </c>
      <c r="M25" s="7">
        <v>3.5</v>
      </c>
      <c r="N25" s="7">
        <v>4.8</v>
      </c>
      <c r="O25" s="7">
        <v>4.3</v>
      </c>
    </row>
    <row r="26" spans="1:15" ht="17.25" thickTop="1" thickBot="1" x14ac:dyDescent="0.3">
      <c r="A26" s="3">
        <v>13</v>
      </c>
      <c r="B26" s="3" t="s">
        <v>9</v>
      </c>
      <c r="C26" s="7">
        <v>5</v>
      </c>
      <c r="D26" s="7">
        <v>5</v>
      </c>
      <c r="E26" s="7">
        <v>5</v>
      </c>
      <c r="F26" s="7">
        <v>2.9</v>
      </c>
      <c r="G26" s="7">
        <v>5</v>
      </c>
      <c r="H26" s="7">
        <v>3.8</v>
      </c>
      <c r="I26" s="7">
        <v>4.2</v>
      </c>
      <c r="J26" s="7">
        <v>4</v>
      </c>
      <c r="K26" s="7">
        <v>4.5</v>
      </c>
      <c r="L26" s="7">
        <v>4</v>
      </c>
      <c r="M26" s="7">
        <v>4.0999999999999996</v>
      </c>
      <c r="N26" s="7">
        <v>3.1</v>
      </c>
      <c r="O26" s="7">
        <v>4.5</v>
      </c>
    </row>
    <row r="27" spans="1:15" ht="17.25" thickTop="1" thickBot="1" x14ac:dyDescent="0.3">
      <c r="A27" s="3">
        <v>14</v>
      </c>
      <c r="B27" s="3" t="s">
        <v>18</v>
      </c>
      <c r="C27" s="7">
        <v>5</v>
      </c>
      <c r="D27" s="7">
        <v>4.5</v>
      </c>
      <c r="E27" s="7">
        <v>5</v>
      </c>
      <c r="F27" s="7">
        <v>3.2</v>
      </c>
      <c r="G27" s="7">
        <v>4.5</v>
      </c>
      <c r="H27" s="7">
        <v>4</v>
      </c>
      <c r="I27" s="7">
        <v>4.8</v>
      </c>
      <c r="J27" s="7">
        <v>5</v>
      </c>
      <c r="K27" s="7">
        <v>3.9</v>
      </c>
      <c r="L27" s="7">
        <v>3.6</v>
      </c>
      <c r="M27" s="7">
        <v>3.8</v>
      </c>
      <c r="N27" s="7">
        <v>5</v>
      </c>
      <c r="O27" s="7">
        <v>3</v>
      </c>
    </row>
    <row r="28" spans="1:15" ht="17.25" thickTop="1" thickBot="1" x14ac:dyDescent="0.3">
      <c r="A28" s="3">
        <v>15</v>
      </c>
      <c r="B28" s="3" t="s">
        <v>15</v>
      </c>
      <c r="C28" s="7">
        <v>5</v>
      </c>
      <c r="D28" s="7">
        <v>4.2</v>
      </c>
      <c r="E28" s="7">
        <v>4.5</v>
      </c>
      <c r="F28" s="7">
        <v>2.5</v>
      </c>
      <c r="G28" s="7">
        <v>5</v>
      </c>
      <c r="H28" s="7">
        <v>3.9</v>
      </c>
      <c r="I28" s="7">
        <v>5</v>
      </c>
      <c r="J28" s="7">
        <v>4.8</v>
      </c>
      <c r="K28" s="7">
        <v>0</v>
      </c>
      <c r="L28" s="7">
        <v>3.1</v>
      </c>
      <c r="M28" s="7">
        <v>4</v>
      </c>
      <c r="N28" s="7">
        <v>4.3</v>
      </c>
      <c r="O28" s="7">
        <v>4</v>
      </c>
    </row>
    <row r="29" spans="1:15" ht="17.25" thickTop="1" thickBot="1" x14ac:dyDescent="0.3">
      <c r="A29" s="3">
        <v>16</v>
      </c>
      <c r="B29" s="3" t="s">
        <v>1</v>
      </c>
      <c r="C29" s="7">
        <v>4.9000000000000004</v>
      </c>
      <c r="D29" s="7">
        <v>3.2</v>
      </c>
      <c r="E29" s="7">
        <v>4.9000000000000004</v>
      </c>
      <c r="F29" s="7">
        <v>3.5</v>
      </c>
      <c r="G29" s="7">
        <v>3.9</v>
      </c>
      <c r="H29" s="7">
        <v>4.5</v>
      </c>
      <c r="I29" s="7">
        <v>3.5</v>
      </c>
      <c r="J29" s="7">
        <v>4.5</v>
      </c>
      <c r="K29" s="7">
        <v>4.8</v>
      </c>
      <c r="L29" s="7">
        <v>3.7</v>
      </c>
      <c r="M29" s="7">
        <v>3.9</v>
      </c>
      <c r="N29" s="7">
        <v>3.5</v>
      </c>
      <c r="O29" s="7">
        <v>3.5</v>
      </c>
    </row>
    <row r="30" spans="1:15" ht="17.25" thickTop="1" thickBot="1" x14ac:dyDescent="0.3">
      <c r="A30" s="3">
        <v>17</v>
      </c>
      <c r="B30" s="3" t="s">
        <v>6</v>
      </c>
      <c r="C30" s="7">
        <v>3.9</v>
      </c>
      <c r="D30" s="7">
        <v>5</v>
      </c>
      <c r="E30" s="7">
        <v>4.8</v>
      </c>
      <c r="F30" s="7">
        <v>4</v>
      </c>
      <c r="G30" s="7">
        <v>5</v>
      </c>
      <c r="H30" s="7">
        <v>5</v>
      </c>
      <c r="I30" s="7">
        <v>2.2999999999999998</v>
      </c>
      <c r="J30" s="7">
        <v>5</v>
      </c>
      <c r="K30" s="7">
        <v>3.7</v>
      </c>
      <c r="L30" s="7">
        <v>4.5</v>
      </c>
      <c r="M30" s="7">
        <v>4.5</v>
      </c>
      <c r="N30" s="7">
        <v>4.0999999999999996</v>
      </c>
      <c r="O30" s="7">
        <v>4.5</v>
      </c>
    </row>
    <row r="31" spans="1:15" ht="17.25" thickTop="1" thickBot="1" x14ac:dyDescent="0.3">
      <c r="A31" s="3">
        <v>18</v>
      </c>
      <c r="B31" s="3" t="s">
        <v>7</v>
      </c>
      <c r="C31" s="7">
        <v>3.8</v>
      </c>
      <c r="D31" s="7">
        <v>4.8</v>
      </c>
      <c r="E31" s="7">
        <v>4.5999999999999996</v>
      </c>
      <c r="F31" s="7">
        <v>5</v>
      </c>
      <c r="G31" s="7">
        <v>5</v>
      </c>
      <c r="H31" s="7">
        <v>3.4</v>
      </c>
      <c r="I31" s="7">
        <v>2.9</v>
      </c>
      <c r="J31" s="7">
        <v>1</v>
      </c>
      <c r="K31" s="7">
        <v>3.8</v>
      </c>
      <c r="L31" s="7">
        <v>5</v>
      </c>
      <c r="M31" s="7">
        <v>5</v>
      </c>
      <c r="N31" s="7">
        <v>3.8</v>
      </c>
      <c r="O31" s="7">
        <v>4.5</v>
      </c>
    </row>
    <row r="32" spans="1:15" ht="17.25" thickTop="1" thickBot="1" x14ac:dyDescent="0.3">
      <c r="A32" s="3">
        <v>19</v>
      </c>
      <c r="B32" s="3" t="s">
        <v>3</v>
      </c>
      <c r="C32" s="7">
        <v>5</v>
      </c>
      <c r="D32" s="7">
        <v>4.9000000000000004</v>
      </c>
      <c r="E32" s="7">
        <v>4.2</v>
      </c>
      <c r="F32" s="7">
        <v>4</v>
      </c>
      <c r="G32" s="7">
        <v>4.8</v>
      </c>
      <c r="H32" s="7">
        <v>5</v>
      </c>
      <c r="I32" s="7">
        <v>4.5999999999999996</v>
      </c>
      <c r="J32" s="7">
        <v>4.5</v>
      </c>
      <c r="K32" s="7">
        <v>3.5</v>
      </c>
      <c r="L32" s="7">
        <v>5</v>
      </c>
      <c r="M32" s="7">
        <v>4</v>
      </c>
      <c r="N32" s="7">
        <v>4</v>
      </c>
      <c r="O32" s="7">
        <v>4.5</v>
      </c>
    </row>
    <row r="33" spans="1:15" ht="17.25" thickTop="1" thickBot="1" x14ac:dyDescent="0.3">
      <c r="A33" s="3">
        <v>20</v>
      </c>
      <c r="B33" s="3" t="s">
        <v>12</v>
      </c>
      <c r="C33" s="7">
        <v>4</v>
      </c>
      <c r="D33" s="7">
        <v>5</v>
      </c>
      <c r="E33" s="7">
        <v>3.6</v>
      </c>
      <c r="F33" s="7">
        <v>4</v>
      </c>
      <c r="G33" s="7">
        <v>4.8</v>
      </c>
      <c r="H33" s="7">
        <v>3.2</v>
      </c>
      <c r="I33" s="7">
        <v>4.5</v>
      </c>
      <c r="J33" s="7">
        <v>4.5999999999999996</v>
      </c>
      <c r="K33" s="7">
        <v>4</v>
      </c>
      <c r="L33" s="7">
        <v>5</v>
      </c>
      <c r="M33" s="7">
        <v>4</v>
      </c>
      <c r="N33" s="7">
        <v>3.9</v>
      </c>
      <c r="O33" s="7">
        <v>3.5</v>
      </c>
    </row>
    <row r="34" spans="1:15" ht="16.5" thickTop="1" x14ac:dyDescent="0.25">
      <c r="N34" s="4"/>
    </row>
    <row r="35" spans="1:15" s="13" customFormat="1" x14ac:dyDescent="0.25">
      <c r="A35" s="14">
        <v>1</v>
      </c>
      <c r="B35" s="14">
        <v>2</v>
      </c>
      <c r="C35" s="14">
        <v>3</v>
      </c>
      <c r="D35" s="14">
        <v>4</v>
      </c>
      <c r="E35" s="14">
        <v>5</v>
      </c>
      <c r="F35" s="14">
        <v>6</v>
      </c>
      <c r="G35" s="14">
        <v>7</v>
      </c>
      <c r="H35" s="14">
        <v>8</v>
      </c>
      <c r="I35" s="14">
        <v>9</v>
      </c>
      <c r="J35" s="14">
        <v>10</v>
      </c>
      <c r="K35" s="14">
        <v>11</v>
      </c>
      <c r="L35" s="14">
        <v>12</v>
      </c>
      <c r="M35" s="14">
        <v>13</v>
      </c>
      <c r="N35" s="14">
        <v>14</v>
      </c>
      <c r="O35" s="14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W30"/>
  <sheetViews>
    <sheetView tabSelected="1" zoomScale="112" zoomScaleNormal="11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8" sqref="K8"/>
    </sheetView>
  </sheetViews>
  <sheetFormatPr baseColWidth="10" defaultRowHeight="15.75" x14ac:dyDescent="0.25"/>
  <cols>
    <col min="1" max="1" width="8" style="13" bestFit="1" customWidth="1"/>
    <col min="2" max="2" width="23.85546875" style="1" bestFit="1" customWidth="1"/>
    <col min="3" max="10" width="3.5703125" style="1" customWidth="1"/>
    <col min="11" max="11" width="3.85546875" style="1" customWidth="1"/>
    <col min="12" max="12" width="4.5703125" style="1" customWidth="1"/>
    <col min="13" max="13" width="6" style="1" customWidth="1"/>
    <col min="14" max="14" width="5.85546875" style="1" customWidth="1"/>
    <col min="15" max="15" width="6" style="1" customWidth="1"/>
    <col min="16" max="16" width="6.28515625" style="1" customWidth="1"/>
    <col min="17" max="17" width="6" style="1" customWidth="1"/>
    <col min="18" max="18" width="6.28515625" style="1" customWidth="1"/>
    <col min="19" max="19" width="6.42578125" style="1" customWidth="1"/>
    <col min="20" max="20" width="6.28515625" style="1" customWidth="1"/>
    <col min="21" max="21" width="7" style="1" customWidth="1"/>
    <col min="22" max="22" width="6.28515625" style="1" customWidth="1"/>
    <col min="23" max="23" width="11.85546875" style="1" bestFit="1" customWidth="1"/>
    <col min="24" max="24" width="11.5703125" style="1" customWidth="1"/>
    <col min="25" max="16384" width="11.42578125" style="1"/>
  </cols>
  <sheetData>
    <row r="1" spans="1:24" ht="15.75" customHeight="1" x14ac:dyDescent="0.25">
      <c r="A1" s="31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3"/>
    </row>
    <row r="2" spans="1:24" ht="15.75" customHeight="1" thickBot="1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s="61" customFormat="1" ht="14.25" customHeight="1" thickBot="1" x14ac:dyDescent="0.3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</row>
    <row r="4" spans="1:24" s="19" customFormat="1" ht="15.75" customHeight="1" thickTop="1" thickBot="1" x14ac:dyDescent="0.3">
      <c r="A4" s="38" t="s">
        <v>31</v>
      </c>
      <c r="B4" s="38"/>
      <c r="C4" s="39"/>
      <c r="D4" s="39"/>
      <c r="E4" s="39"/>
      <c r="F4" s="39"/>
      <c r="G4" s="39"/>
      <c r="H4" s="39"/>
      <c r="I4" s="39"/>
      <c r="J4" s="39"/>
      <c r="K4" s="40"/>
      <c r="L4" s="41"/>
      <c r="M4" s="42"/>
      <c r="N4" s="43" t="s">
        <v>29</v>
      </c>
      <c r="O4" s="42"/>
      <c r="P4" s="44" t="s">
        <v>30</v>
      </c>
      <c r="Q4" s="42"/>
      <c r="R4" s="44" t="s">
        <v>30</v>
      </c>
      <c r="S4" s="42"/>
      <c r="T4" s="44" t="s">
        <v>30</v>
      </c>
      <c r="U4" s="42"/>
      <c r="V4" s="44" t="s">
        <v>30</v>
      </c>
      <c r="W4" s="44" t="s">
        <v>30</v>
      </c>
      <c r="X4" s="45" t="s">
        <v>27</v>
      </c>
    </row>
    <row r="5" spans="1:24" s="19" customFormat="1" ht="15.75" customHeight="1" thickTop="1" thickBot="1" x14ac:dyDescent="0.3">
      <c r="A5" s="38"/>
      <c r="B5" s="38"/>
      <c r="C5" s="38" t="s">
        <v>28</v>
      </c>
      <c r="D5" s="38"/>
      <c r="E5" s="38"/>
      <c r="F5" s="38"/>
      <c r="G5" s="38"/>
      <c r="H5" s="38"/>
      <c r="I5" s="38"/>
      <c r="J5" s="38"/>
      <c r="K5" s="43" t="s">
        <v>43</v>
      </c>
      <c r="L5" s="44">
        <v>0.3</v>
      </c>
      <c r="M5" s="46" t="s">
        <v>44</v>
      </c>
      <c r="N5" s="44">
        <v>0.2</v>
      </c>
      <c r="O5" s="46" t="s">
        <v>45</v>
      </c>
      <c r="P5" s="44">
        <v>0.2</v>
      </c>
      <c r="Q5" s="46" t="s">
        <v>24</v>
      </c>
      <c r="R5" s="44">
        <v>0.1</v>
      </c>
      <c r="S5" s="46" t="s">
        <v>25</v>
      </c>
      <c r="T5" s="44">
        <v>0.1</v>
      </c>
      <c r="U5" s="46" t="s">
        <v>46</v>
      </c>
      <c r="V5" s="44">
        <v>0.1</v>
      </c>
      <c r="W5" s="43" t="s">
        <v>32</v>
      </c>
      <c r="X5" s="45" t="s">
        <v>33</v>
      </c>
    </row>
    <row r="6" spans="1:24" ht="15.75" customHeight="1" thickTop="1" thickBot="1" x14ac:dyDescent="0.3">
      <c r="A6" s="49">
        <v>1</v>
      </c>
      <c r="B6" s="3" t="str">
        <f>IF(ISBLANK(A6),"",IF(ISERROR(VLOOKUP(A6,datosestudiantes,2,FALSE)),"no existe",VLOOKUP(A6,datosestudiantes,2,FALSE)))</f>
        <v>ALEJANDRO SEPULVEDA</v>
      </c>
      <c r="C6" s="5">
        <f>IF(ISERROR(VLOOKUP(A6,datosestudiantes,3,FALSE)),"",VLOOKUP(A6,datosestudiantes,3,FALSE))</f>
        <v>4.3</v>
      </c>
      <c r="D6" s="5">
        <f>IF(ISERROR(VLOOKUP(A6,datosestudiantes,4,FALSE)),"",VLOOKUP(A6,datosestudiantes,4,FALSE))</f>
        <v>1.2</v>
      </c>
      <c r="E6" s="5">
        <f t="shared" ref="E6:E25" si="0">IF(ISERROR(VLOOKUP(A6,datosestudiantes,5,FALSE)),"",VLOOKUP(A6,datosestudiantes,5,FALSE))</f>
        <v>2.9</v>
      </c>
      <c r="F6" s="5">
        <f>IF(ISERROR(VLOOKUP(A6,datosestudiantes,6,FALSE)),"",VLOOKUP(A6,datosestudiantes,6,FALSE))</f>
        <v>4.5</v>
      </c>
      <c r="G6" s="5">
        <f t="shared" ref="G6:G25" si="1">IF(ISERROR(VLOOKUP(A6,datosestudiantes,7,FALSE)),"",VLOOKUP(A6,datosestudiantes,7,FALSE))</f>
        <v>4.8</v>
      </c>
      <c r="H6" s="5">
        <f t="shared" ref="H6:H25" si="2">IF(ISERROR(VLOOKUP(A6,datosestudiantes,8,FALSE)),"",VLOOKUP(A6,datosestudiantes,8,FALSE))</f>
        <v>3.9</v>
      </c>
      <c r="I6" s="5">
        <f t="shared" ref="I6:I25" si="3">IF(ISERROR(VLOOKUP(A6,datosestudiantes,9,FALSE)),"",VLOOKUP(A6,datosestudiantes,9,FALSE))</f>
        <v>4.2</v>
      </c>
      <c r="J6" s="5">
        <f t="shared" ref="J6:J25" si="4">IF(ISERROR(VLOOKUP(A6,datosestudiantes,10,FALSE)),"",VLOOKUP(A6,datosestudiantes,10,FALSE))</f>
        <v>4</v>
      </c>
      <c r="K6" s="7">
        <f>IF(OR(C6="",D6="",E6="",F6="",G6="",H6="",I6="",J6=""),"",AVERAGE(C6:J6))</f>
        <v>3.7249999999999996</v>
      </c>
      <c r="L6" s="7">
        <f>IF(OR(K6="",$L$5=""),"",K6*$L$5)</f>
        <v>1.1174999999999999</v>
      </c>
      <c r="M6" s="5">
        <f t="shared" ref="M6:M25" si="5">IF(ISERROR(VLOOKUP(A6,datosestudiantes,11,FALSE)),"",VLOOKUP(A6,datosestudiantes,11,FALSE))</f>
        <v>3.8</v>
      </c>
      <c r="N6" s="6">
        <f>IF(OR(M6="",$N$5=""),"",M6*$N$5)</f>
        <v>0.76</v>
      </c>
      <c r="O6" s="5">
        <f t="shared" ref="O6:O25" si="6">IF(ISERROR(VLOOKUP(A6,datosestudiantes,12,FALSE)),"",VLOOKUP(A6,datosestudiantes,12,FALSE))</f>
        <v>4.3</v>
      </c>
      <c r="P6" s="6">
        <f>IF(OR(O6="",$P$5=""),"",O6*$P$5)</f>
        <v>0.86</v>
      </c>
      <c r="Q6" s="7">
        <f t="shared" ref="Q6:Q25" si="7">IF(ISERROR(VLOOKUP(A6,datosestudiantes,13,FALSE)),"",VLOOKUP(A6,datosestudiantes,13,FALSE))</f>
        <v>3.4</v>
      </c>
      <c r="R6" s="6">
        <f>IF(OR(Q6="",$R$5=""),"",Q6*$R$5)</f>
        <v>0.34</v>
      </c>
      <c r="S6" s="7">
        <f t="shared" ref="S6:S25" si="8">IF(ISERROR(VLOOKUP(A6,datosestudiantes,14,FALSE)),"",VLOOKUP(A6,datosestudiantes,14,FALSE))</f>
        <v>2.9</v>
      </c>
      <c r="T6" s="6">
        <f>IF(OR(S6="",$T$5=""),"",S6*$T$5)</f>
        <v>0.28999999999999998</v>
      </c>
      <c r="U6" s="5">
        <f t="shared" ref="U6:U25" si="9">IF(ISERROR(VLOOKUP(A6,datosestudiantes,15,FALSE)),"",VLOOKUP(A6,datosestudiantes,15,FALSE))</f>
        <v>3.5</v>
      </c>
      <c r="V6" s="6">
        <f>IF(OR(U6="",$V$5=""),"",U6*$V$5)</f>
        <v>0.35000000000000003</v>
      </c>
      <c r="W6" s="6">
        <f>IF(OR(V6="",T6="",R6="",P6="",N6="",L6=""),"",SUM(T6+R6+P6+N6+L6))</f>
        <v>3.3674999999999997</v>
      </c>
      <c r="X6" s="11" t="str">
        <f>IF(W6&gt;=3,"APROBADO","REPROBADO")</f>
        <v>APROBADO</v>
      </c>
    </row>
    <row r="7" spans="1:24" s="2" customFormat="1" ht="17.25" thickTop="1" thickBot="1" x14ac:dyDescent="0.3">
      <c r="A7" s="49">
        <v>2</v>
      </c>
      <c r="B7" s="3" t="str">
        <f>IF(ISBLANK(A7),"",IF(ISERROR(VLOOKUP(A7,datosestudiantes,2,FALSE)),"no existe",VLOOKUP(A7,datosestudiantes,2,FALSE)))</f>
        <v>CARLOS JARAMILLO</v>
      </c>
      <c r="C7" s="5">
        <f t="shared" ref="C7:C25" si="10">IF(ISERROR(VLOOKUP(A7,datosestudiantes,3,FALSE)),"",VLOOKUP(A7,datosestudiantes,3,FALSE))</f>
        <v>4</v>
      </c>
      <c r="D7" s="5">
        <f t="shared" ref="D7:D25" si="11">IF(ISERROR(VLOOKUP(A7,datosestudiantes,4,FALSE)),"",VLOOKUP(A7,datosestudiantes,4,FALSE))</f>
        <v>4.0999999999999996</v>
      </c>
      <c r="E7" s="5">
        <f t="shared" si="0"/>
        <v>3.8</v>
      </c>
      <c r="F7" s="5">
        <f t="shared" ref="F7:F25" si="12">IF(ISERROR(VLOOKUP(A7,datosestudiantes,6,FALSE)),"",VLOOKUP(A7,datosestudiantes,6,FALSE))</f>
        <v>2.2000000000000002</v>
      </c>
      <c r="G7" s="5">
        <f t="shared" si="1"/>
        <v>1.9</v>
      </c>
      <c r="H7" s="5">
        <f t="shared" si="2"/>
        <v>3</v>
      </c>
      <c r="I7" s="5">
        <f t="shared" si="3"/>
        <v>4.8</v>
      </c>
      <c r="J7" s="5">
        <f t="shared" si="4"/>
        <v>5</v>
      </c>
      <c r="K7" s="7">
        <f t="shared" ref="K7:K25" si="13">IF(OR(C7="",D7="",E7="",F7="",G7="",H7="",I7="",J7=""),"",AVERAGE(C7:J7))</f>
        <v>3.6</v>
      </c>
      <c r="L7" s="7">
        <f t="shared" ref="L7:L25" si="14">IF(OR(K7="",$L$5=""),"",K7*$L$5)</f>
        <v>1.08</v>
      </c>
      <c r="M7" s="5">
        <f t="shared" si="5"/>
        <v>4.5999999999999996</v>
      </c>
      <c r="N7" s="6">
        <f t="shared" ref="N7:N25" si="15">IF(OR(M7="",$N$5=""),"",M7*$N$5)</f>
        <v>0.91999999999999993</v>
      </c>
      <c r="O7" s="5">
        <f t="shared" si="6"/>
        <v>3.2</v>
      </c>
      <c r="P7" s="6">
        <f t="shared" ref="P7:P25" si="16">IF(OR(O7="",$P$5=""),"",O7*$P$5)</f>
        <v>0.64000000000000012</v>
      </c>
      <c r="Q7" s="7">
        <f t="shared" si="7"/>
        <v>2.5</v>
      </c>
      <c r="R7" s="6">
        <f t="shared" ref="R7:R25" si="17">IF(OR(Q7="",$R$5=""),"",Q7*$R$5)</f>
        <v>0.25</v>
      </c>
      <c r="S7" s="7">
        <f t="shared" si="8"/>
        <v>4.2</v>
      </c>
      <c r="T7" s="6">
        <f t="shared" ref="T7:T25" si="18">IF(OR(S7="",$T$5=""),"",S7*$T$5)</f>
        <v>0.42000000000000004</v>
      </c>
      <c r="U7" s="5">
        <f t="shared" si="9"/>
        <v>4</v>
      </c>
      <c r="V7" s="6">
        <f t="shared" ref="V7:V25" si="19">IF(OR(U7="",$V$5=""),"",U7*$V$5)</f>
        <v>0.4</v>
      </c>
      <c r="W7" s="6">
        <f t="shared" ref="W7:W25" si="20">IF(OR(V7="",T7="",R7="",P7="",N7="",L7=""),"",SUM(T7+R7+P7+N7+L7))</f>
        <v>3.31</v>
      </c>
      <c r="X7" s="11" t="str">
        <f t="shared" ref="X7:X25" si="21">IF(W7&gt;=3,"APROBADO","REPROBADO")</f>
        <v>APROBADO</v>
      </c>
    </row>
    <row r="8" spans="1:24" s="2" customFormat="1" ht="17.25" thickTop="1" thickBot="1" x14ac:dyDescent="0.3">
      <c r="A8" s="49">
        <v>3</v>
      </c>
      <c r="B8" s="3" t="str">
        <f t="shared" ref="B8:B25" si="22">IF(ISBLANK(A8),"",IF(ISERROR(VLOOKUP(A8,datosestudiantes,2,FALSE)),"no existe",VLOOKUP(A8,datosestudiantes,2,FALSE)))</f>
        <v>CARLOS VERGARA</v>
      </c>
      <c r="C8" s="5">
        <f t="shared" si="10"/>
        <v>4.5</v>
      </c>
      <c r="D8" s="5">
        <f t="shared" si="11"/>
        <v>3.8</v>
      </c>
      <c r="E8" s="5">
        <f t="shared" si="0"/>
        <v>4.2</v>
      </c>
      <c r="F8" s="5">
        <f t="shared" si="12"/>
        <v>4</v>
      </c>
      <c r="G8" s="5">
        <f t="shared" si="1"/>
        <v>5</v>
      </c>
      <c r="H8" s="5">
        <f t="shared" si="2"/>
        <v>5</v>
      </c>
      <c r="I8" s="5">
        <f t="shared" si="3"/>
        <v>5</v>
      </c>
      <c r="J8" s="5">
        <f t="shared" si="4"/>
        <v>4.8</v>
      </c>
      <c r="K8" s="7">
        <f t="shared" si="13"/>
        <v>4.5374999999999996</v>
      </c>
      <c r="L8" s="7">
        <f t="shared" si="14"/>
        <v>1.3612499999999998</v>
      </c>
      <c r="M8" s="5">
        <f t="shared" si="5"/>
        <v>4.5</v>
      </c>
      <c r="N8" s="6">
        <f t="shared" si="15"/>
        <v>0.9</v>
      </c>
      <c r="O8" s="5">
        <f t="shared" si="6"/>
        <v>4.5999999999999996</v>
      </c>
      <c r="P8" s="6">
        <f t="shared" si="16"/>
        <v>0.91999999999999993</v>
      </c>
      <c r="Q8" s="7">
        <f t="shared" si="7"/>
        <v>3.8</v>
      </c>
      <c r="R8" s="6">
        <f t="shared" si="17"/>
        <v>0.38</v>
      </c>
      <c r="S8" s="7">
        <f t="shared" si="8"/>
        <v>4.5</v>
      </c>
      <c r="T8" s="6">
        <f t="shared" si="18"/>
        <v>0.45</v>
      </c>
      <c r="U8" s="5">
        <f t="shared" si="9"/>
        <v>4</v>
      </c>
      <c r="V8" s="6">
        <f t="shared" si="19"/>
        <v>0.4</v>
      </c>
      <c r="W8" s="6">
        <f t="shared" si="20"/>
        <v>4.0112499999999995</v>
      </c>
      <c r="X8" s="11" t="str">
        <f t="shared" si="21"/>
        <v>APROBADO</v>
      </c>
    </row>
    <row r="9" spans="1:24" ht="17.25" thickTop="1" thickBot="1" x14ac:dyDescent="0.3">
      <c r="A9" s="49">
        <v>4</v>
      </c>
      <c r="B9" s="3" t="str">
        <f t="shared" si="22"/>
        <v>CESAR GUARIN</v>
      </c>
      <c r="C9" s="5">
        <f t="shared" si="10"/>
        <v>3.5</v>
      </c>
      <c r="D9" s="5">
        <f t="shared" si="11"/>
        <v>4</v>
      </c>
      <c r="E9" s="5">
        <f t="shared" si="0"/>
        <v>4.8</v>
      </c>
      <c r="F9" s="5">
        <f t="shared" si="12"/>
        <v>5</v>
      </c>
      <c r="G9" s="5">
        <f t="shared" si="1"/>
        <v>2.5</v>
      </c>
      <c r="H9" s="5">
        <f t="shared" si="2"/>
        <v>3.9</v>
      </c>
      <c r="I9" s="5">
        <f t="shared" si="3"/>
        <v>3.5</v>
      </c>
      <c r="J9" s="5">
        <f t="shared" si="4"/>
        <v>4.5</v>
      </c>
      <c r="K9" s="7">
        <f t="shared" si="13"/>
        <v>3.9624999999999999</v>
      </c>
      <c r="L9" s="7">
        <f t="shared" si="14"/>
        <v>1.18875</v>
      </c>
      <c r="M9" s="5">
        <f t="shared" si="5"/>
        <v>2.9</v>
      </c>
      <c r="N9" s="6">
        <f t="shared" si="15"/>
        <v>0.57999999999999996</v>
      </c>
      <c r="O9" s="5">
        <f t="shared" si="6"/>
        <v>3</v>
      </c>
      <c r="P9" s="6">
        <f t="shared" si="16"/>
        <v>0.60000000000000009</v>
      </c>
      <c r="Q9" s="7">
        <f t="shared" si="7"/>
        <v>4.5</v>
      </c>
      <c r="R9" s="6">
        <f t="shared" si="17"/>
        <v>0.45</v>
      </c>
      <c r="S9" s="7">
        <f t="shared" si="8"/>
        <v>1</v>
      </c>
      <c r="T9" s="6">
        <f t="shared" si="18"/>
        <v>0.1</v>
      </c>
      <c r="U9" s="5">
        <f t="shared" si="9"/>
        <v>3.5</v>
      </c>
      <c r="V9" s="6">
        <f t="shared" si="19"/>
        <v>0.35000000000000003</v>
      </c>
      <c r="W9" s="6">
        <f t="shared" si="20"/>
        <v>2.9187500000000002</v>
      </c>
      <c r="X9" s="11" t="str">
        <f t="shared" si="21"/>
        <v>REPROBADO</v>
      </c>
    </row>
    <row r="10" spans="1:24" ht="17.25" thickTop="1" thickBot="1" x14ac:dyDescent="0.3">
      <c r="A10" s="49">
        <v>5</v>
      </c>
      <c r="B10" s="3" t="str">
        <f t="shared" si="22"/>
        <v>CLAUDIA MONTES</v>
      </c>
      <c r="C10" s="5">
        <f t="shared" si="10"/>
        <v>5</v>
      </c>
      <c r="D10" s="5">
        <f t="shared" si="11"/>
        <v>3.9</v>
      </c>
      <c r="E10" s="5">
        <f t="shared" si="0"/>
        <v>5</v>
      </c>
      <c r="F10" s="5">
        <f t="shared" si="12"/>
        <v>4.8</v>
      </c>
      <c r="G10" s="5">
        <f t="shared" si="1"/>
        <v>4.3</v>
      </c>
      <c r="H10" s="5">
        <f t="shared" si="2"/>
        <v>0</v>
      </c>
      <c r="I10" s="5">
        <f t="shared" si="3"/>
        <v>2.2999999999999998</v>
      </c>
      <c r="J10" s="5">
        <f t="shared" si="4"/>
        <v>5</v>
      </c>
      <c r="K10" s="7">
        <f t="shared" si="13"/>
        <v>3.7875000000000001</v>
      </c>
      <c r="L10" s="7">
        <f t="shared" si="14"/>
        <v>1.13625</v>
      </c>
      <c r="M10" s="5">
        <f t="shared" si="5"/>
        <v>3.2</v>
      </c>
      <c r="N10" s="6">
        <f t="shared" si="15"/>
        <v>0.64000000000000012</v>
      </c>
      <c r="O10" s="5">
        <f t="shared" si="6"/>
        <v>5</v>
      </c>
      <c r="P10" s="6">
        <f t="shared" si="16"/>
        <v>1</v>
      </c>
      <c r="Q10" s="7">
        <f t="shared" si="7"/>
        <v>4.5</v>
      </c>
      <c r="R10" s="6">
        <f t="shared" si="17"/>
        <v>0.45</v>
      </c>
      <c r="S10" s="7">
        <f t="shared" si="8"/>
        <v>5</v>
      </c>
      <c r="T10" s="6">
        <f t="shared" si="18"/>
        <v>0.5</v>
      </c>
      <c r="U10" s="5">
        <f t="shared" si="9"/>
        <v>3</v>
      </c>
      <c r="V10" s="6">
        <f t="shared" si="19"/>
        <v>0.30000000000000004</v>
      </c>
      <c r="W10" s="6">
        <f t="shared" si="20"/>
        <v>3.7262499999999998</v>
      </c>
      <c r="X10" s="11" t="str">
        <f t="shared" si="21"/>
        <v>APROBADO</v>
      </c>
    </row>
    <row r="11" spans="1:24" ht="17.25" thickTop="1" thickBot="1" x14ac:dyDescent="0.3">
      <c r="A11" s="49">
        <v>6</v>
      </c>
      <c r="B11" s="3" t="str">
        <f t="shared" si="22"/>
        <v>DEISY BUSTAMANTE</v>
      </c>
      <c r="C11" s="5">
        <f t="shared" si="10"/>
        <v>3.2</v>
      </c>
      <c r="D11" s="5">
        <f t="shared" si="11"/>
        <v>2.4</v>
      </c>
      <c r="E11" s="5">
        <f t="shared" si="0"/>
        <v>3.5</v>
      </c>
      <c r="F11" s="5">
        <f t="shared" si="12"/>
        <v>4.5</v>
      </c>
      <c r="G11" s="5">
        <f t="shared" si="1"/>
        <v>4.5</v>
      </c>
      <c r="H11" s="5">
        <f t="shared" si="2"/>
        <v>5</v>
      </c>
      <c r="I11" s="5">
        <f t="shared" si="3"/>
        <v>2.9</v>
      </c>
      <c r="J11" s="5">
        <f t="shared" si="4"/>
        <v>1</v>
      </c>
      <c r="K11" s="7">
        <f t="shared" si="13"/>
        <v>3.375</v>
      </c>
      <c r="L11" s="7">
        <f t="shared" si="14"/>
        <v>1.0125</v>
      </c>
      <c r="M11" s="5">
        <f t="shared" si="5"/>
        <v>4.9000000000000004</v>
      </c>
      <c r="N11" s="6">
        <f t="shared" si="15"/>
        <v>0.98000000000000009</v>
      </c>
      <c r="O11" s="5">
        <f t="shared" si="6"/>
        <v>4.3</v>
      </c>
      <c r="P11" s="6">
        <f t="shared" si="16"/>
        <v>0.86</v>
      </c>
      <c r="Q11" s="7">
        <f t="shared" si="7"/>
        <v>4.5</v>
      </c>
      <c r="R11" s="6">
        <f t="shared" si="17"/>
        <v>0.45</v>
      </c>
      <c r="S11" s="7">
        <f t="shared" si="8"/>
        <v>5</v>
      </c>
      <c r="T11" s="6">
        <f t="shared" si="18"/>
        <v>0.5</v>
      </c>
      <c r="U11" s="5">
        <f t="shared" si="9"/>
        <v>3.5</v>
      </c>
      <c r="V11" s="6">
        <f t="shared" si="19"/>
        <v>0.35000000000000003</v>
      </c>
      <c r="W11" s="6">
        <f t="shared" si="20"/>
        <v>3.8025000000000002</v>
      </c>
      <c r="X11" s="11" t="str">
        <f t="shared" si="21"/>
        <v>APROBADO</v>
      </c>
    </row>
    <row r="12" spans="1:24" ht="17.25" thickTop="1" thickBot="1" x14ac:dyDescent="0.3">
      <c r="A12" s="49">
        <v>7</v>
      </c>
      <c r="B12" s="3" t="str">
        <f t="shared" si="22"/>
        <v>DEISY HERRERA</v>
      </c>
      <c r="C12" s="5">
        <f t="shared" si="10"/>
        <v>5</v>
      </c>
      <c r="D12" s="5">
        <f t="shared" si="11"/>
        <v>5</v>
      </c>
      <c r="E12" s="5">
        <f t="shared" si="0"/>
        <v>2.2999999999999998</v>
      </c>
      <c r="F12" s="5">
        <f t="shared" si="12"/>
        <v>5</v>
      </c>
      <c r="G12" s="5">
        <f t="shared" si="1"/>
        <v>3.8</v>
      </c>
      <c r="H12" s="5">
        <f t="shared" si="2"/>
        <v>4.8</v>
      </c>
      <c r="I12" s="5">
        <f t="shared" si="3"/>
        <v>4.5999999999999996</v>
      </c>
      <c r="J12" s="5">
        <f t="shared" si="4"/>
        <v>4.5</v>
      </c>
      <c r="K12" s="7">
        <f t="shared" si="13"/>
        <v>4.375</v>
      </c>
      <c r="L12" s="7">
        <f t="shared" si="14"/>
        <v>1.3125</v>
      </c>
      <c r="M12" s="5">
        <f t="shared" si="5"/>
        <v>2</v>
      </c>
      <c r="N12" s="6">
        <f t="shared" si="15"/>
        <v>0.4</v>
      </c>
      <c r="O12" s="5">
        <f t="shared" si="6"/>
        <v>5</v>
      </c>
      <c r="P12" s="6">
        <f t="shared" si="16"/>
        <v>1</v>
      </c>
      <c r="Q12" s="7">
        <f t="shared" si="7"/>
        <v>3.9</v>
      </c>
      <c r="R12" s="6">
        <f t="shared" si="17"/>
        <v>0.39</v>
      </c>
      <c r="S12" s="7">
        <f t="shared" si="8"/>
        <v>2</v>
      </c>
      <c r="T12" s="6">
        <f t="shared" si="18"/>
        <v>0.2</v>
      </c>
      <c r="U12" s="5">
        <f t="shared" si="9"/>
        <v>4.5</v>
      </c>
      <c r="V12" s="6">
        <f t="shared" si="19"/>
        <v>0.45</v>
      </c>
      <c r="W12" s="6">
        <f t="shared" si="20"/>
        <v>3.3025000000000002</v>
      </c>
      <c r="X12" s="11" t="str">
        <f t="shared" si="21"/>
        <v>APROBADO</v>
      </c>
    </row>
    <row r="13" spans="1:24" ht="17.25" thickTop="1" thickBot="1" x14ac:dyDescent="0.3">
      <c r="A13" s="49">
        <v>8</v>
      </c>
      <c r="B13" s="3" t="str">
        <f t="shared" si="22"/>
        <v>DIANA VALENCIA</v>
      </c>
      <c r="C13" s="5">
        <f t="shared" si="10"/>
        <v>2.8</v>
      </c>
      <c r="D13" s="5">
        <f t="shared" si="11"/>
        <v>2.2999999999999998</v>
      </c>
      <c r="E13" s="5">
        <f t="shared" si="0"/>
        <v>2.9</v>
      </c>
      <c r="F13" s="5">
        <f t="shared" si="12"/>
        <v>1.9</v>
      </c>
      <c r="G13" s="5">
        <f t="shared" si="1"/>
        <v>0</v>
      </c>
      <c r="H13" s="5">
        <f t="shared" si="2"/>
        <v>1.6</v>
      </c>
      <c r="I13" s="5">
        <f t="shared" si="3"/>
        <v>1</v>
      </c>
      <c r="J13" s="5">
        <f t="shared" si="4"/>
        <v>1.8</v>
      </c>
      <c r="K13" s="7">
        <f t="shared" si="13"/>
        <v>1.7875000000000001</v>
      </c>
      <c r="L13" s="7">
        <f t="shared" si="14"/>
        <v>0.53625</v>
      </c>
      <c r="M13" s="5">
        <f t="shared" si="5"/>
        <v>3</v>
      </c>
      <c r="N13" s="6">
        <f t="shared" si="15"/>
        <v>0.60000000000000009</v>
      </c>
      <c r="O13" s="5">
        <f t="shared" si="6"/>
        <v>3.9</v>
      </c>
      <c r="P13" s="6">
        <f t="shared" si="16"/>
        <v>0.78</v>
      </c>
      <c r="Q13" s="7">
        <f t="shared" si="7"/>
        <v>3</v>
      </c>
      <c r="R13" s="6">
        <f t="shared" si="17"/>
        <v>0.30000000000000004</v>
      </c>
      <c r="S13" s="7">
        <f t="shared" si="8"/>
        <v>3.5</v>
      </c>
      <c r="T13" s="6">
        <f t="shared" si="18"/>
        <v>0.35000000000000003</v>
      </c>
      <c r="U13" s="5">
        <f t="shared" si="9"/>
        <v>4.2</v>
      </c>
      <c r="V13" s="6">
        <f t="shared" si="19"/>
        <v>0.42000000000000004</v>
      </c>
      <c r="W13" s="6">
        <f t="shared" si="20"/>
        <v>2.5662500000000001</v>
      </c>
      <c r="X13" s="11" t="str">
        <f t="shared" si="21"/>
        <v>REPROBADO</v>
      </c>
    </row>
    <row r="14" spans="1:24" ht="17.25" thickTop="1" thickBot="1" x14ac:dyDescent="0.3">
      <c r="A14" s="49">
        <v>9</v>
      </c>
      <c r="B14" s="3" t="str">
        <f t="shared" si="22"/>
        <v>DIEGO GONZALEZ</v>
      </c>
      <c r="C14" s="5">
        <f t="shared" si="10"/>
        <v>0</v>
      </c>
      <c r="D14" s="5">
        <f t="shared" si="11"/>
        <v>3.9</v>
      </c>
      <c r="E14" s="5">
        <f t="shared" si="0"/>
        <v>4.2</v>
      </c>
      <c r="F14" s="5">
        <f t="shared" si="12"/>
        <v>4</v>
      </c>
      <c r="G14" s="5">
        <f t="shared" si="1"/>
        <v>1</v>
      </c>
      <c r="H14" s="5">
        <f t="shared" si="2"/>
        <v>5</v>
      </c>
      <c r="I14" s="5">
        <f t="shared" si="3"/>
        <v>3.2</v>
      </c>
      <c r="J14" s="5">
        <f t="shared" si="4"/>
        <v>2.5</v>
      </c>
      <c r="K14" s="7">
        <f t="shared" si="13"/>
        <v>2.9750000000000001</v>
      </c>
      <c r="L14" s="7">
        <f t="shared" si="14"/>
        <v>0.89249999999999996</v>
      </c>
      <c r="M14" s="5">
        <f t="shared" si="5"/>
        <v>2.5</v>
      </c>
      <c r="N14" s="6">
        <f t="shared" si="15"/>
        <v>0.5</v>
      </c>
      <c r="O14" s="5">
        <f t="shared" si="6"/>
        <v>1.3</v>
      </c>
      <c r="P14" s="6">
        <f t="shared" si="16"/>
        <v>0.26</v>
      </c>
      <c r="Q14" s="7">
        <f t="shared" si="7"/>
        <v>3.1</v>
      </c>
      <c r="R14" s="6">
        <f t="shared" si="17"/>
        <v>0.31000000000000005</v>
      </c>
      <c r="S14" s="7">
        <f t="shared" si="8"/>
        <v>2.2999999999999998</v>
      </c>
      <c r="T14" s="6">
        <f t="shared" si="18"/>
        <v>0.22999999999999998</v>
      </c>
      <c r="U14" s="5">
        <f t="shared" si="9"/>
        <v>2.2000000000000002</v>
      </c>
      <c r="V14" s="6">
        <f t="shared" si="19"/>
        <v>0.22000000000000003</v>
      </c>
      <c r="W14" s="6">
        <f t="shared" si="20"/>
        <v>2.1924999999999999</v>
      </c>
      <c r="X14" s="11" t="str">
        <f t="shared" si="21"/>
        <v>REPROBADO</v>
      </c>
    </row>
    <row r="15" spans="1:24" ht="17.25" thickTop="1" thickBot="1" x14ac:dyDescent="0.3">
      <c r="A15" s="49">
        <v>10</v>
      </c>
      <c r="B15" s="3" t="str">
        <f t="shared" si="22"/>
        <v>ELEANY TRUJILLO</v>
      </c>
      <c r="C15" s="5">
        <f t="shared" si="10"/>
        <v>3</v>
      </c>
      <c r="D15" s="5">
        <f t="shared" si="11"/>
        <v>4.9000000000000004</v>
      </c>
      <c r="E15" s="5">
        <f t="shared" si="0"/>
        <v>4.5</v>
      </c>
      <c r="F15" s="5">
        <f t="shared" si="12"/>
        <v>5</v>
      </c>
      <c r="G15" s="5">
        <f t="shared" si="1"/>
        <v>3.5</v>
      </c>
      <c r="H15" s="5">
        <f t="shared" si="2"/>
        <v>4.3</v>
      </c>
      <c r="I15" s="5">
        <f t="shared" si="3"/>
        <v>5</v>
      </c>
      <c r="J15" s="5">
        <f t="shared" si="4"/>
        <v>4.8</v>
      </c>
      <c r="K15" s="7">
        <f t="shared" si="13"/>
        <v>4.375</v>
      </c>
      <c r="L15" s="7">
        <f t="shared" si="14"/>
        <v>1.3125</v>
      </c>
      <c r="M15" s="5">
        <f t="shared" si="5"/>
        <v>3.8</v>
      </c>
      <c r="N15" s="6">
        <f t="shared" si="15"/>
        <v>0.76</v>
      </c>
      <c r="O15" s="5">
        <f t="shared" si="6"/>
        <v>5</v>
      </c>
      <c r="P15" s="6">
        <f t="shared" si="16"/>
        <v>1</v>
      </c>
      <c r="Q15" s="7">
        <f t="shared" si="7"/>
        <v>5</v>
      </c>
      <c r="R15" s="6">
        <f t="shared" si="17"/>
        <v>0.5</v>
      </c>
      <c r="S15" s="7">
        <f t="shared" si="8"/>
        <v>4.8</v>
      </c>
      <c r="T15" s="6">
        <f t="shared" si="18"/>
        <v>0.48</v>
      </c>
      <c r="U15" s="5">
        <f t="shared" si="9"/>
        <v>4.5</v>
      </c>
      <c r="V15" s="6">
        <f t="shared" si="19"/>
        <v>0.45</v>
      </c>
      <c r="W15" s="6">
        <f t="shared" si="20"/>
        <v>4.0525000000000002</v>
      </c>
      <c r="X15" s="11" t="str">
        <f t="shared" si="21"/>
        <v>APROBADO</v>
      </c>
    </row>
    <row r="16" spans="1:24" ht="17.25" thickTop="1" thickBot="1" x14ac:dyDescent="0.3">
      <c r="A16" s="49">
        <v>11</v>
      </c>
      <c r="B16" s="3" t="str">
        <f t="shared" si="22"/>
        <v>FREDY MONTES</v>
      </c>
      <c r="C16" s="5">
        <f t="shared" si="10"/>
        <v>0.9</v>
      </c>
      <c r="D16" s="5">
        <f t="shared" si="11"/>
        <v>4.8</v>
      </c>
      <c r="E16" s="5">
        <f t="shared" si="0"/>
        <v>4.9000000000000004</v>
      </c>
      <c r="F16" s="5">
        <f t="shared" si="12"/>
        <v>3.6</v>
      </c>
      <c r="G16" s="5">
        <f t="shared" si="1"/>
        <v>5</v>
      </c>
      <c r="H16" s="5">
        <f t="shared" si="2"/>
        <v>3.5</v>
      </c>
      <c r="I16" s="5">
        <f t="shared" si="3"/>
        <v>4.8</v>
      </c>
      <c r="J16" s="5">
        <f t="shared" si="4"/>
        <v>4.5999999999999996</v>
      </c>
      <c r="K16" s="7">
        <f t="shared" si="13"/>
        <v>4.0125000000000002</v>
      </c>
      <c r="L16" s="7">
        <f t="shared" si="14"/>
        <v>1.2037500000000001</v>
      </c>
      <c r="M16" s="5">
        <f t="shared" si="5"/>
        <v>4.5</v>
      </c>
      <c r="N16" s="6">
        <f t="shared" si="15"/>
        <v>0.9</v>
      </c>
      <c r="O16" s="5">
        <f t="shared" si="6"/>
        <v>5</v>
      </c>
      <c r="P16" s="6">
        <f t="shared" si="16"/>
        <v>1</v>
      </c>
      <c r="Q16" s="7">
        <f t="shared" si="7"/>
        <v>4.3</v>
      </c>
      <c r="R16" s="6">
        <f t="shared" si="17"/>
        <v>0.43</v>
      </c>
      <c r="S16" s="7">
        <f t="shared" si="8"/>
        <v>4.5999999999999996</v>
      </c>
      <c r="T16" s="6">
        <f t="shared" si="18"/>
        <v>0.45999999999999996</v>
      </c>
      <c r="U16" s="5">
        <f t="shared" si="9"/>
        <v>3</v>
      </c>
      <c r="V16" s="6">
        <f t="shared" si="19"/>
        <v>0.30000000000000004</v>
      </c>
      <c r="W16" s="6">
        <f t="shared" si="20"/>
        <v>3.9937500000000004</v>
      </c>
      <c r="X16" s="11" t="str">
        <f t="shared" si="21"/>
        <v>APROBADO</v>
      </c>
    </row>
    <row r="17" spans="1:49" ht="17.25" thickTop="1" thickBot="1" x14ac:dyDescent="0.3">
      <c r="A17" s="49">
        <v>12</v>
      </c>
      <c r="B17" s="3" t="str">
        <f t="shared" si="22"/>
        <v>JHON TOBON</v>
      </c>
      <c r="C17" s="5">
        <f t="shared" si="10"/>
        <v>1.2</v>
      </c>
      <c r="D17" s="5">
        <f t="shared" si="11"/>
        <v>2.6</v>
      </c>
      <c r="E17" s="5">
        <f t="shared" si="0"/>
        <v>5</v>
      </c>
      <c r="F17" s="5">
        <f t="shared" si="12"/>
        <v>4.5</v>
      </c>
      <c r="G17" s="5">
        <f t="shared" si="1"/>
        <v>5</v>
      </c>
      <c r="H17" s="5">
        <f t="shared" si="2"/>
        <v>4.0999999999999996</v>
      </c>
      <c r="I17" s="5">
        <f t="shared" si="3"/>
        <v>3.8</v>
      </c>
      <c r="J17" s="5">
        <f t="shared" si="4"/>
        <v>2.2000000000000002</v>
      </c>
      <c r="K17" s="7">
        <f t="shared" si="13"/>
        <v>3.55</v>
      </c>
      <c r="L17" s="7">
        <f t="shared" si="14"/>
        <v>1.0649999999999999</v>
      </c>
      <c r="M17" s="5">
        <f t="shared" si="5"/>
        <v>4.5</v>
      </c>
      <c r="N17" s="6">
        <f t="shared" si="15"/>
        <v>0.9</v>
      </c>
      <c r="O17" s="5">
        <f t="shared" si="6"/>
        <v>4</v>
      </c>
      <c r="P17" s="6">
        <f t="shared" si="16"/>
        <v>0.8</v>
      </c>
      <c r="Q17" s="7">
        <f t="shared" si="7"/>
        <v>3.5</v>
      </c>
      <c r="R17" s="6">
        <f t="shared" si="17"/>
        <v>0.35000000000000003</v>
      </c>
      <c r="S17" s="7">
        <f t="shared" si="8"/>
        <v>4.8</v>
      </c>
      <c r="T17" s="6">
        <f t="shared" si="18"/>
        <v>0.48</v>
      </c>
      <c r="U17" s="5">
        <f t="shared" si="9"/>
        <v>4.3</v>
      </c>
      <c r="V17" s="6">
        <f t="shared" si="19"/>
        <v>0.43</v>
      </c>
      <c r="W17" s="6">
        <f t="shared" si="20"/>
        <v>3.5950000000000002</v>
      </c>
      <c r="X17" s="11" t="str">
        <f t="shared" si="21"/>
        <v>APROBADO</v>
      </c>
    </row>
    <row r="18" spans="1:49" ht="17.25" thickTop="1" thickBot="1" x14ac:dyDescent="0.3">
      <c r="A18" s="49">
        <v>13</v>
      </c>
      <c r="B18" s="3" t="str">
        <f t="shared" si="22"/>
        <v>JOSE CIFUENTES</v>
      </c>
      <c r="C18" s="5">
        <f t="shared" si="10"/>
        <v>5</v>
      </c>
      <c r="D18" s="5">
        <f t="shared" si="11"/>
        <v>5</v>
      </c>
      <c r="E18" s="5">
        <f t="shared" si="0"/>
        <v>5</v>
      </c>
      <c r="F18" s="5">
        <f t="shared" si="12"/>
        <v>2.9</v>
      </c>
      <c r="G18" s="5">
        <f t="shared" si="1"/>
        <v>5</v>
      </c>
      <c r="H18" s="5">
        <f t="shared" si="2"/>
        <v>3.8</v>
      </c>
      <c r="I18" s="5">
        <f t="shared" si="3"/>
        <v>4.2</v>
      </c>
      <c r="J18" s="5">
        <f t="shared" si="4"/>
        <v>4</v>
      </c>
      <c r="K18" s="7">
        <f t="shared" si="13"/>
        <v>4.3624999999999998</v>
      </c>
      <c r="L18" s="7">
        <f t="shared" si="14"/>
        <v>1.3087499999999999</v>
      </c>
      <c r="M18" s="5">
        <f t="shared" si="5"/>
        <v>4.5</v>
      </c>
      <c r="N18" s="6">
        <f t="shared" si="15"/>
        <v>0.9</v>
      </c>
      <c r="O18" s="5">
        <f t="shared" si="6"/>
        <v>4</v>
      </c>
      <c r="P18" s="6">
        <f t="shared" si="16"/>
        <v>0.8</v>
      </c>
      <c r="Q18" s="7">
        <f t="shared" si="7"/>
        <v>4.0999999999999996</v>
      </c>
      <c r="R18" s="6">
        <f t="shared" si="17"/>
        <v>0.41</v>
      </c>
      <c r="S18" s="7">
        <f t="shared" si="8"/>
        <v>3.1</v>
      </c>
      <c r="T18" s="6">
        <f t="shared" si="18"/>
        <v>0.31000000000000005</v>
      </c>
      <c r="U18" s="5">
        <f t="shared" si="9"/>
        <v>4.5</v>
      </c>
      <c r="V18" s="6">
        <f t="shared" si="19"/>
        <v>0.45</v>
      </c>
      <c r="W18" s="6">
        <f t="shared" si="20"/>
        <v>3.7287499999999998</v>
      </c>
      <c r="X18" s="11" t="str">
        <f t="shared" si="21"/>
        <v>APROBADO</v>
      </c>
    </row>
    <row r="19" spans="1:49" ht="17.25" thickTop="1" thickBot="1" x14ac:dyDescent="0.3">
      <c r="A19" s="49">
        <v>14</v>
      </c>
      <c r="B19" s="3" t="str">
        <f t="shared" si="22"/>
        <v>JOSE DAVID VERGARA</v>
      </c>
      <c r="C19" s="5">
        <f t="shared" si="10"/>
        <v>5</v>
      </c>
      <c r="D19" s="5">
        <f t="shared" si="11"/>
        <v>4.5</v>
      </c>
      <c r="E19" s="5">
        <f t="shared" si="0"/>
        <v>5</v>
      </c>
      <c r="F19" s="5">
        <f t="shared" si="12"/>
        <v>3.2</v>
      </c>
      <c r="G19" s="5">
        <f t="shared" si="1"/>
        <v>4.5</v>
      </c>
      <c r="H19" s="5">
        <f t="shared" si="2"/>
        <v>4</v>
      </c>
      <c r="I19" s="5">
        <f t="shared" si="3"/>
        <v>4.8</v>
      </c>
      <c r="J19" s="5">
        <f t="shared" si="4"/>
        <v>5</v>
      </c>
      <c r="K19" s="7">
        <f t="shared" si="13"/>
        <v>4.5</v>
      </c>
      <c r="L19" s="7">
        <f t="shared" si="14"/>
        <v>1.3499999999999999</v>
      </c>
      <c r="M19" s="5">
        <f t="shared" si="5"/>
        <v>3.9</v>
      </c>
      <c r="N19" s="6">
        <f t="shared" si="15"/>
        <v>0.78</v>
      </c>
      <c r="O19" s="5">
        <f t="shared" si="6"/>
        <v>3.6</v>
      </c>
      <c r="P19" s="6">
        <f t="shared" si="16"/>
        <v>0.72000000000000008</v>
      </c>
      <c r="Q19" s="7">
        <f t="shared" si="7"/>
        <v>3.8</v>
      </c>
      <c r="R19" s="6">
        <f t="shared" si="17"/>
        <v>0.38</v>
      </c>
      <c r="S19" s="7">
        <f t="shared" si="8"/>
        <v>5</v>
      </c>
      <c r="T19" s="6">
        <f t="shared" si="18"/>
        <v>0.5</v>
      </c>
      <c r="U19" s="5">
        <f t="shared" si="9"/>
        <v>3</v>
      </c>
      <c r="V19" s="6">
        <f t="shared" si="19"/>
        <v>0.30000000000000004</v>
      </c>
      <c r="W19" s="6">
        <f t="shared" si="20"/>
        <v>3.7299999999999995</v>
      </c>
      <c r="X19" s="11" t="str">
        <f t="shared" si="21"/>
        <v>APROBADO</v>
      </c>
    </row>
    <row r="20" spans="1:49" ht="17.25" thickTop="1" thickBot="1" x14ac:dyDescent="0.3">
      <c r="A20" s="49">
        <v>15</v>
      </c>
      <c r="B20" s="3" t="str">
        <f t="shared" si="22"/>
        <v>LAURA GONZALEZ</v>
      </c>
      <c r="C20" s="5">
        <f t="shared" si="10"/>
        <v>5</v>
      </c>
      <c r="D20" s="5">
        <f t="shared" si="11"/>
        <v>4.2</v>
      </c>
      <c r="E20" s="5">
        <f t="shared" si="0"/>
        <v>4.5</v>
      </c>
      <c r="F20" s="5">
        <f t="shared" si="12"/>
        <v>2.5</v>
      </c>
      <c r="G20" s="5">
        <f t="shared" si="1"/>
        <v>5</v>
      </c>
      <c r="H20" s="5">
        <f t="shared" si="2"/>
        <v>3.9</v>
      </c>
      <c r="I20" s="5">
        <f t="shared" si="3"/>
        <v>5</v>
      </c>
      <c r="J20" s="5">
        <f t="shared" si="4"/>
        <v>4.8</v>
      </c>
      <c r="K20" s="7">
        <f t="shared" si="13"/>
        <v>4.3624999999999998</v>
      </c>
      <c r="L20" s="7">
        <f t="shared" si="14"/>
        <v>1.3087499999999999</v>
      </c>
      <c r="M20" s="5">
        <f t="shared" si="5"/>
        <v>0</v>
      </c>
      <c r="N20" s="6">
        <f t="shared" si="15"/>
        <v>0</v>
      </c>
      <c r="O20" s="5">
        <f t="shared" si="6"/>
        <v>3.1</v>
      </c>
      <c r="P20" s="6">
        <f t="shared" si="16"/>
        <v>0.62000000000000011</v>
      </c>
      <c r="Q20" s="7">
        <f t="shared" si="7"/>
        <v>4</v>
      </c>
      <c r="R20" s="6">
        <f t="shared" si="17"/>
        <v>0.4</v>
      </c>
      <c r="S20" s="7">
        <f t="shared" si="8"/>
        <v>4.3</v>
      </c>
      <c r="T20" s="6">
        <f t="shared" si="18"/>
        <v>0.43</v>
      </c>
      <c r="U20" s="5">
        <f t="shared" si="9"/>
        <v>4</v>
      </c>
      <c r="V20" s="6">
        <f t="shared" si="19"/>
        <v>0.4</v>
      </c>
      <c r="W20" s="6">
        <f t="shared" si="20"/>
        <v>2.75875</v>
      </c>
      <c r="X20" s="11" t="str">
        <f t="shared" si="21"/>
        <v>REPROBADO</v>
      </c>
    </row>
    <row r="21" spans="1:49" ht="17.25" thickTop="1" thickBot="1" x14ac:dyDescent="0.3">
      <c r="A21" s="49">
        <v>16</v>
      </c>
      <c r="B21" s="3" t="str">
        <f t="shared" si="22"/>
        <v>LINA JARAMILLO</v>
      </c>
      <c r="C21" s="5">
        <f t="shared" si="10"/>
        <v>4.9000000000000004</v>
      </c>
      <c r="D21" s="5">
        <f t="shared" si="11"/>
        <v>3.2</v>
      </c>
      <c r="E21" s="5">
        <f t="shared" si="0"/>
        <v>4.9000000000000004</v>
      </c>
      <c r="F21" s="5">
        <f t="shared" si="12"/>
        <v>3.5</v>
      </c>
      <c r="G21" s="5">
        <f t="shared" si="1"/>
        <v>3.9</v>
      </c>
      <c r="H21" s="5">
        <f t="shared" si="2"/>
        <v>4.5</v>
      </c>
      <c r="I21" s="5">
        <f t="shared" si="3"/>
        <v>3.5</v>
      </c>
      <c r="J21" s="5">
        <f t="shared" si="4"/>
        <v>4.5</v>
      </c>
      <c r="K21" s="7">
        <f t="shared" si="13"/>
        <v>4.1124999999999998</v>
      </c>
      <c r="L21" s="7">
        <f t="shared" si="14"/>
        <v>1.2337499999999999</v>
      </c>
      <c r="M21" s="5">
        <f t="shared" si="5"/>
        <v>4.8</v>
      </c>
      <c r="N21" s="6">
        <f t="shared" si="15"/>
        <v>0.96</v>
      </c>
      <c r="O21" s="5">
        <f t="shared" si="6"/>
        <v>3.7</v>
      </c>
      <c r="P21" s="6">
        <f t="shared" si="16"/>
        <v>0.7400000000000001</v>
      </c>
      <c r="Q21" s="7">
        <f t="shared" si="7"/>
        <v>3.9</v>
      </c>
      <c r="R21" s="6">
        <f t="shared" si="17"/>
        <v>0.39</v>
      </c>
      <c r="S21" s="7">
        <f t="shared" si="8"/>
        <v>3.5</v>
      </c>
      <c r="T21" s="6">
        <f t="shared" si="18"/>
        <v>0.35000000000000003</v>
      </c>
      <c r="U21" s="5">
        <f t="shared" si="9"/>
        <v>3.5</v>
      </c>
      <c r="V21" s="6">
        <f t="shared" si="19"/>
        <v>0.35000000000000003</v>
      </c>
      <c r="W21" s="6">
        <f t="shared" si="20"/>
        <v>3.6737500000000001</v>
      </c>
      <c r="X21" s="11" t="str">
        <f t="shared" si="21"/>
        <v>APROBADO</v>
      </c>
    </row>
    <row r="22" spans="1:49" ht="17.25" thickTop="1" thickBot="1" x14ac:dyDescent="0.3">
      <c r="A22" s="49">
        <v>17</v>
      </c>
      <c r="B22" s="3" t="str">
        <f t="shared" si="22"/>
        <v>OSMAIRA VELEZ</v>
      </c>
      <c r="C22" s="5">
        <f t="shared" si="10"/>
        <v>3.9</v>
      </c>
      <c r="D22" s="5">
        <f t="shared" si="11"/>
        <v>5</v>
      </c>
      <c r="E22" s="5">
        <f t="shared" si="0"/>
        <v>4.8</v>
      </c>
      <c r="F22" s="5">
        <f t="shared" si="12"/>
        <v>4</v>
      </c>
      <c r="G22" s="5">
        <f t="shared" si="1"/>
        <v>5</v>
      </c>
      <c r="H22" s="5">
        <f t="shared" si="2"/>
        <v>5</v>
      </c>
      <c r="I22" s="5">
        <f t="shared" si="3"/>
        <v>2.2999999999999998</v>
      </c>
      <c r="J22" s="5">
        <f t="shared" si="4"/>
        <v>5</v>
      </c>
      <c r="K22" s="7">
        <f t="shared" si="13"/>
        <v>4.375</v>
      </c>
      <c r="L22" s="7">
        <f t="shared" si="14"/>
        <v>1.3125</v>
      </c>
      <c r="M22" s="5">
        <f t="shared" si="5"/>
        <v>3.7</v>
      </c>
      <c r="N22" s="6">
        <f t="shared" si="15"/>
        <v>0.7400000000000001</v>
      </c>
      <c r="O22" s="5">
        <f t="shared" si="6"/>
        <v>4.5</v>
      </c>
      <c r="P22" s="6">
        <f t="shared" si="16"/>
        <v>0.9</v>
      </c>
      <c r="Q22" s="7">
        <f t="shared" si="7"/>
        <v>4.5</v>
      </c>
      <c r="R22" s="6">
        <f t="shared" si="17"/>
        <v>0.45</v>
      </c>
      <c r="S22" s="7">
        <f t="shared" si="8"/>
        <v>4.0999999999999996</v>
      </c>
      <c r="T22" s="6">
        <f t="shared" si="18"/>
        <v>0.41</v>
      </c>
      <c r="U22" s="5">
        <f t="shared" si="9"/>
        <v>4.5</v>
      </c>
      <c r="V22" s="6">
        <f t="shared" si="19"/>
        <v>0.45</v>
      </c>
      <c r="W22" s="6">
        <f t="shared" si="20"/>
        <v>3.8125</v>
      </c>
      <c r="X22" s="11" t="str">
        <f t="shared" si="21"/>
        <v>APROBADO</v>
      </c>
    </row>
    <row r="23" spans="1:49" ht="17.25" thickTop="1" thickBot="1" x14ac:dyDescent="0.3">
      <c r="A23" s="49">
        <v>18</v>
      </c>
      <c r="B23" s="3" t="str">
        <f t="shared" si="22"/>
        <v>PABLO GOMEZ</v>
      </c>
      <c r="C23" s="5">
        <f t="shared" si="10"/>
        <v>3.8</v>
      </c>
      <c r="D23" s="5">
        <f t="shared" si="11"/>
        <v>4.8</v>
      </c>
      <c r="E23" s="5">
        <f t="shared" si="0"/>
        <v>4.5999999999999996</v>
      </c>
      <c r="F23" s="5">
        <f t="shared" si="12"/>
        <v>5</v>
      </c>
      <c r="G23" s="5">
        <f t="shared" si="1"/>
        <v>5</v>
      </c>
      <c r="H23" s="5">
        <f t="shared" si="2"/>
        <v>3.4</v>
      </c>
      <c r="I23" s="5">
        <f t="shared" si="3"/>
        <v>2.9</v>
      </c>
      <c r="J23" s="5">
        <f t="shared" si="4"/>
        <v>1</v>
      </c>
      <c r="K23" s="7">
        <f t="shared" si="13"/>
        <v>3.8124999999999996</v>
      </c>
      <c r="L23" s="7">
        <f t="shared" si="14"/>
        <v>1.1437499999999998</v>
      </c>
      <c r="M23" s="5">
        <f t="shared" si="5"/>
        <v>3.8</v>
      </c>
      <c r="N23" s="6">
        <f t="shared" si="15"/>
        <v>0.76</v>
      </c>
      <c r="O23" s="5">
        <f t="shared" si="6"/>
        <v>5</v>
      </c>
      <c r="P23" s="6">
        <f t="shared" si="16"/>
        <v>1</v>
      </c>
      <c r="Q23" s="7">
        <f t="shared" si="7"/>
        <v>5</v>
      </c>
      <c r="R23" s="6">
        <f t="shared" si="17"/>
        <v>0.5</v>
      </c>
      <c r="S23" s="7">
        <f t="shared" si="8"/>
        <v>3.8</v>
      </c>
      <c r="T23" s="6">
        <f t="shared" si="18"/>
        <v>0.38</v>
      </c>
      <c r="U23" s="5">
        <f t="shared" si="9"/>
        <v>4.5</v>
      </c>
      <c r="V23" s="6">
        <f t="shared" si="19"/>
        <v>0.45</v>
      </c>
      <c r="W23" s="6">
        <f t="shared" si="20"/>
        <v>3.7837499999999995</v>
      </c>
      <c r="X23" s="11" t="str">
        <f t="shared" si="21"/>
        <v>APROBADO</v>
      </c>
    </row>
    <row r="24" spans="1:49" ht="17.25" thickTop="1" thickBot="1" x14ac:dyDescent="0.3">
      <c r="A24" s="49">
        <v>19</v>
      </c>
      <c r="B24" s="3" t="str">
        <f t="shared" si="22"/>
        <v>ROBINSON VARGAS</v>
      </c>
      <c r="C24" s="5">
        <f t="shared" si="10"/>
        <v>5</v>
      </c>
      <c r="D24" s="5">
        <f t="shared" si="11"/>
        <v>4.9000000000000004</v>
      </c>
      <c r="E24" s="5">
        <f t="shared" si="0"/>
        <v>4.2</v>
      </c>
      <c r="F24" s="5">
        <f t="shared" si="12"/>
        <v>4</v>
      </c>
      <c r="G24" s="5">
        <f t="shared" si="1"/>
        <v>4.8</v>
      </c>
      <c r="H24" s="5">
        <f t="shared" si="2"/>
        <v>5</v>
      </c>
      <c r="I24" s="5">
        <f t="shared" si="3"/>
        <v>4.5999999999999996</v>
      </c>
      <c r="J24" s="5">
        <f t="shared" si="4"/>
        <v>4.5</v>
      </c>
      <c r="K24" s="7">
        <f t="shared" si="13"/>
        <v>4.625</v>
      </c>
      <c r="L24" s="7">
        <f t="shared" si="14"/>
        <v>1.3875</v>
      </c>
      <c r="M24" s="5">
        <f t="shared" si="5"/>
        <v>3.5</v>
      </c>
      <c r="N24" s="6">
        <f t="shared" si="15"/>
        <v>0.70000000000000007</v>
      </c>
      <c r="O24" s="5">
        <f t="shared" si="6"/>
        <v>5</v>
      </c>
      <c r="P24" s="6">
        <f t="shared" si="16"/>
        <v>1</v>
      </c>
      <c r="Q24" s="7">
        <f t="shared" si="7"/>
        <v>4</v>
      </c>
      <c r="R24" s="6">
        <f t="shared" si="17"/>
        <v>0.4</v>
      </c>
      <c r="S24" s="7">
        <f t="shared" si="8"/>
        <v>4</v>
      </c>
      <c r="T24" s="6">
        <f t="shared" si="18"/>
        <v>0.4</v>
      </c>
      <c r="U24" s="5">
        <f t="shared" si="9"/>
        <v>4.5</v>
      </c>
      <c r="V24" s="6">
        <f t="shared" si="19"/>
        <v>0.45</v>
      </c>
      <c r="W24" s="6">
        <f t="shared" si="20"/>
        <v>3.8875000000000002</v>
      </c>
      <c r="X24" s="11" t="str">
        <f t="shared" si="21"/>
        <v>APROBADO</v>
      </c>
    </row>
    <row r="25" spans="1:49" ht="17.25" thickTop="1" thickBot="1" x14ac:dyDescent="0.3">
      <c r="A25" s="49">
        <v>20</v>
      </c>
      <c r="B25" s="3" t="str">
        <f t="shared" si="22"/>
        <v>SANDRA MONTOYA</v>
      </c>
      <c r="C25" s="5">
        <f t="shared" si="10"/>
        <v>4</v>
      </c>
      <c r="D25" s="5">
        <f t="shared" si="11"/>
        <v>5</v>
      </c>
      <c r="E25" s="5">
        <f t="shared" si="0"/>
        <v>3.6</v>
      </c>
      <c r="F25" s="5">
        <f t="shared" si="12"/>
        <v>4</v>
      </c>
      <c r="G25" s="5">
        <f t="shared" si="1"/>
        <v>4.8</v>
      </c>
      <c r="H25" s="5">
        <f t="shared" si="2"/>
        <v>3.2</v>
      </c>
      <c r="I25" s="5">
        <f t="shared" si="3"/>
        <v>4.5</v>
      </c>
      <c r="J25" s="5">
        <f t="shared" si="4"/>
        <v>4.5999999999999996</v>
      </c>
      <c r="K25" s="7">
        <f t="shared" si="13"/>
        <v>4.2125000000000004</v>
      </c>
      <c r="L25" s="7">
        <f t="shared" si="14"/>
        <v>1.2637500000000002</v>
      </c>
      <c r="M25" s="5">
        <f t="shared" si="5"/>
        <v>4</v>
      </c>
      <c r="N25" s="6">
        <f t="shared" si="15"/>
        <v>0.8</v>
      </c>
      <c r="O25" s="5">
        <f t="shared" si="6"/>
        <v>5</v>
      </c>
      <c r="P25" s="6">
        <f t="shared" si="16"/>
        <v>1</v>
      </c>
      <c r="Q25" s="7">
        <f t="shared" si="7"/>
        <v>4</v>
      </c>
      <c r="R25" s="6">
        <f t="shared" si="17"/>
        <v>0.4</v>
      </c>
      <c r="S25" s="7">
        <f t="shared" si="8"/>
        <v>3.9</v>
      </c>
      <c r="T25" s="6">
        <f t="shared" si="18"/>
        <v>0.39</v>
      </c>
      <c r="U25" s="5">
        <f t="shared" si="9"/>
        <v>3.5</v>
      </c>
      <c r="V25" s="6">
        <f t="shared" si="19"/>
        <v>0.35000000000000003</v>
      </c>
      <c r="W25" s="6">
        <f t="shared" si="20"/>
        <v>3.8537499999999998</v>
      </c>
      <c r="X25" s="11" t="str">
        <f t="shared" si="21"/>
        <v>APROBADO</v>
      </c>
    </row>
    <row r="26" spans="1:49" s="50" customFormat="1" ht="17.25" thickTop="1" thickBot="1" x14ac:dyDescent="0.3">
      <c r="A26" s="50">
        <v>1</v>
      </c>
      <c r="B26" s="50">
        <v>2</v>
      </c>
      <c r="C26" s="50">
        <v>3</v>
      </c>
      <c r="D26" s="50">
        <v>4</v>
      </c>
      <c r="E26" s="50">
        <v>5</v>
      </c>
      <c r="F26" s="50">
        <v>6</v>
      </c>
      <c r="G26" s="50">
        <v>7</v>
      </c>
      <c r="H26" s="50">
        <v>8</v>
      </c>
      <c r="I26" s="50">
        <v>9</v>
      </c>
      <c r="J26" s="50">
        <v>10</v>
      </c>
      <c r="K26" s="50">
        <v>11</v>
      </c>
      <c r="L26" s="50">
        <v>12</v>
      </c>
      <c r="M26" s="50">
        <v>13</v>
      </c>
      <c r="N26" s="50">
        <v>14</v>
      </c>
      <c r="O26" s="50">
        <v>15</v>
      </c>
      <c r="P26" s="50">
        <v>16</v>
      </c>
      <c r="Q26" s="50">
        <v>17</v>
      </c>
      <c r="R26" s="50">
        <v>18</v>
      </c>
      <c r="S26" s="50">
        <v>19</v>
      </c>
      <c r="T26" s="50">
        <v>20</v>
      </c>
      <c r="U26" s="50">
        <v>21</v>
      </c>
      <c r="V26" s="50">
        <v>22</v>
      </c>
      <c r="W26" s="50">
        <v>23</v>
      </c>
      <c r="X26" s="50">
        <v>24</v>
      </c>
      <c r="AF26" s="50">
        <v>2</v>
      </c>
      <c r="AW26" s="51"/>
    </row>
    <row r="27" spans="1:49" ht="17.25" thickTop="1" thickBot="1" x14ac:dyDescent="0.3">
      <c r="W27" s="47" t="s">
        <v>34</v>
      </c>
      <c r="X27" s="9">
        <f>MAX(W6:W25)</f>
        <v>4.0525000000000002</v>
      </c>
    </row>
    <row r="28" spans="1:49" ht="17.25" thickTop="1" thickBot="1" x14ac:dyDescent="0.3">
      <c r="W28" s="48" t="s">
        <v>35</v>
      </c>
      <c r="X28" s="9">
        <f>MIN(W6:W25)</f>
        <v>2.1924999999999999</v>
      </c>
    </row>
    <row r="29" spans="1:49" ht="17.25" thickTop="1" thickBot="1" x14ac:dyDescent="0.3">
      <c r="V29" s="29" t="s">
        <v>47</v>
      </c>
      <c r="W29" s="30"/>
      <c r="X29" s="17">
        <f>AVERAGE(W6:W25)</f>
        <v>3.5033749999999997</v>
      </c>
    </row>
    <row r="30" spans="1:49" x14ac:dyDescent="0.25">
      <c r="T30" s="10"/>
    </row>
  </sheetData>
  <mergeCells count="6">
    <mergeCell ref="V29:W29"/>
    <mergeCell ref="A1:X2"/>
    <mergeCell ref="A3:X3"/>
    <mergeCell ref="A4:B5"/>
    <mergeCell ref="C4:J4"/>
    <mergeCell ref="C5:J5"/>
  </mergeCells>
  <pageMargins left="0.25" right="0.25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299"/>
  <sheetViews>
    <sheetView topLeftCell="B1" zoomScaleNormal="100" workbookViewId="0">
      <selection activeCell="C6" sqref="C6"/>
    </sheetView>
  </sheetViews>
  <sheetFormatPr baseColWidth="10" defaultRowHeight="15" x14ac:dyDescent="0.25"/>
  <cols>
    <col min="1" max="1" width="5.140625" customWidth="1"/>
    <col min="2" max="2" width="13.7109375" customWidth="1"/>
    <col min="3" max="3" width="34.7109375" style="54" customWidth="1"/>
    <col min="4" max="4" width="3.7109375" customWidth="1"/>
  </cols>
  <sheetData>
    <row r="1" spans="1:4" x14ac:dyDescent="0.25">
      <c r="A1" s="12"/>
      <c r="B1" s="12"/>
      <c r="C1" s="52"/>
      <c r="D1" s="12"/>
    </row>
    <row r="2" spans="1:4" ht="15" customHeight="1" x14ac:dyDescent="0.25">
      <c r="A2" s="12"/>
      <c r="C2" s="53" t="s">
        <v>42</v>
      </c>
      <c r="D2" s="12"/>
    </row>
    <row r="3" spans="1:4" ht="15" customHeight="1" x14ac:dyDescent="0.25">
      <c r="A3" s="12"/>
      <c r="C3" s="53"/>
      <c r="D3" s="12"/>
    </row>
    <row r="4" spans="1:4" ht="15" customHeight="1" x14ac:dyDescent="0.25">
      <c r="A4" s="12"/>
      <c r="C4" s="53"/>
      <c r="D4" s="12"/>
    </row>
    <row r="5" spans="1:4" x14ac:dyDescent="0.25">
      <c r="A5" s="12"/>
      <c r="B5" t="s">
        <v>36</v>
      </c>
      <c r="C5" s="54">
        <v>1</v>
      </c>
      <c r="D5" s="12"/>
    </row>
    <row r="6" spans="1:4" x14ac:dyDescent="0.25">
      <c r="A6" s="12"/>
      <c r="B6" t="s">
        <v>37</v>
      </c>
      <c r="C6" s="54" t="str">
        <f>IF(ISBLANK(C5),"",IF(ISERROR(VLOOKUP(C5,planillanotas,2,FALSE)),"no existe",VLOOKUP(C5,planillanotas,2,FALSE)))</f>
        <v>ALEJANDRO SEPULVEDA</v>
      </c>
      <c r="D6" s="12"/>
    </row>
    <row r="7" spans="1:4" x14ac:dyDescent="0.25">
      <c r="A7" s="12"/>
      <c r="B7" t="s">
        <v>38</v>
      </c>
      <c r="C7" s="55">
        <f>IF(ISERROR(VLOOKUP(C5,planillanotas,11,FALSE)),"",VLOOKUP(C5,planillanotas,11,FALSE))</f>
        <v>3.7249999999999996</v>
      </c>
      <c r="D7" s="12"/>
    </row>
    <row r="8" spans="1:4" x14ac:dyDescent="0.25">
      <c r="A8" s="12"/>
      <c r="B8" t="s">
        <v>39</v>
      </c>
      <c r="C8" s="54">
        <f>IF(ISERROR(VLOOKUP(C5,planillanotas,13,FALSE)),"",VLOOKUP(C5,planillanotas,13,FALSE))</f>
        <v>3.8</v>
      </c>
      <c r="D8" s="12"/>
    </row>
    <row r="9" spans="1:4" x14ac:dyDescent="0.25">
      <c r="A9" s="12"/>
      <c r="B9" t="s">
        <v>39</v>
      </c>
      <c r="C9" s="54">
        <f>IF(ISERROR(VLOOKUP(C5,planillanotas,15,FALSE)),"",VLOOKUP(C5,planillanotas,15,FALSE))</f>
        <v>4.3</v>
      </c>
      <c r="D9" s="12"/>
    </row>
    <row r="10" spans="1:4" x14ac:dyDescent="0.25">
      <c r="A10" s="12"/>
      <c r="B10" t="s">
        <v>48</v>
      </c>
      <c r="C10" s="54">
        <f>IF(ISERROR(VLOOKUP(C5,planillanotas,17,FALSE)),"",VLOOKUP(C5,planillanotas,17,FALSE))</f>
        <v>3.4</v>
      </c>
      <c r="D10" s="12"/>
    </row>
    <row r="11" spans="1:4" x14ac:dyDescent="0.25">
      <c r="A11" s="12"/>
      <c r="B11" t="s">
        <v>40</v>
      </c>
      <c r="C11" s="55">
        <f>IF(ISERROR(VLOOKUP(C5,planillanotas,21,FALSE)),"",VLOOKUP(C5,planillanotas,21,FALSE))</f>
        <v>3.5</v>
      </c>
      <c r="D11" s="12"/>
    </row>
    <row r="12" spans="1:4" x14ac:dyDescent="0.25">
      <c r="A12" s="12"/>
      <c r="B12" t="s">
        <v>41</v>
      </c>
      <c r="C12" s="55">
        <f>IF(ISERROR(VLOOKUP(C5,planillanotas,23,FALSE)),"",VLOOKUP(C5,planillanotas,23,FALSE))</f>
        <v>3.3674999999999997</v>
      </c>
      <c r="D12" s="12"/>
    </row>
    <row r="13" spans="1:4" x14ac:dyDescent="0.25">
      <c r="A13" s="12"/>
      <c r="D13" s="12"/>
    </row>
    <row r="14" spans="1:4" x14ac:dyDescent="0.25">
      <c r="A14" s="12"/>
      <c r="B14" s="12"/>
      <c r="C14" s="52"/>
      <c r="D14" s="12"/>
    </row>
    <row r="16" spans="1:4" x14ac:dyDescent="0.25">
      <c r="A16" s="12"/>
      <c r="B16" s="12"/>
      <c r="C16" s="52"/>
      <c r="D16" s="12"/>
    </row>
    <row r="17" spans="1:4" x14ac:dyDescent="0.25">
      <c r="A17" s="12"/>
      <c r="C17" s="53" t="s">
        <v>42</v>
      </c>
      <c r="D17" s="12"/>
    </row>
    <row r="18" spans="1:4" x14ac:dyDescent="0.25">
      <c r="A18" s="12"/>
      <c r="C18" s="53"/>
      <c r="D18" s="12"/>
    </row>
    <row r="19" spans="1:4" x14ac:dyDescent="0.25">
      <c r="A19" s="12"/>
      <c r="C19" s="53"/>
      <c r="D19" s="12"/>
    </row>
    <row r="20" spans="1:4" x14ac:dyDescent="0.25">
      <c r="A20" s="12"/>
      <c r="B20" t="s">
        <v>36</v>
      </c>
      <c r="C20" s="54">
        <v>2</v>
      </c>
      <c r="D20" s="12"/>
    </row>
    <row r="21" spans="1:4" x14ac:dyDescent="0.25">
      <c r="A21" s="12"/>
      <c r="B21" t="s">
        <v>37</v>
      </c>
      <c r="C21" s="54" t="str">
        <f>IF(ISBLANK(C20),"",IF(ISERROR(VLOOKUP(C20,planillanotas,2,FALSE)),"no existe",VLOOKUP(C20,planillanotas,2,FALSE)))</f>
        <v>CARLOS JARAMILLO</v>
      </c>
      <c r="D21" s="12"/>
    </row>
    <row r="22" spans="1:4" x14ac:dyDescent="0.25">
      <c r="A22" s="12"/>
      <c r="B22" t="s">
        <v>38</v>
      </c>
      <c r="C22" s="55">
        <f>IF(ISERROR(VLOOKUP(C20,planillanotas,11,FALSE)),"",VLOOKUP(C20,planillanotas,11,FALSE))</f>
        <v>3.6</v>
      </c>
      <c r="D22" s="12"/>
    </row>
    <row r="23" spans="1:4" x14ac:dyDescent="0.25">
      <c r="A23" s="12"/>
      <c r="B23" t="s">
        <v>39</v>
      </c>
      <c r="C23" s="54">
        <f>IF(ISERROR(VLOOKUP(C20,planillanotas,13,FALSE)),"",VLOOKUP(C20,planillanotas,13,FALSE))</f>
        <v>4.5999999999999996</v>
      </c>
      <c r="D23" s="12"/>
    </row>
    <row r="24" spans="1:4" x14ac:dyDescent="0.25">
      <c r="A24" s="12"/>
      <c r="B24" t="s">
        <v>39</v>
      </c>
      <c r="C24" s="54">
        <f>IF(ISERROR(VLOOKUP(C20,planillanotas,15,FALSE)),"",VLOOKUP(C20,planillanotas,15,FALSE))</f>
        <v>3.2</v>
      </c>
      <c r="D24" s="12"/>
    </row>
    <row r="25" spans="1:4" x14ac:dyDescent="0.25">
      <c r="A25" s="12"/>
      <c r="B25" t="s">
        <v>48</v>
      </c>
      <c r="C25" s="54">
        <f>IF(ISERROR(VLOOKUP(C20,planillanotas,17,FALSE)),"",VLOOKUP(C20,planillanotas,17,FALSE))</f>
        <v>2.5</v>
      </c>
      <c r="D25" s="12"/>
    </row>
    <row r="26" spans="1:4" x14ac:dyDescent="0.25">
      <c r="A26" s="12"/>
      <c r="B26" t="s">
        <v>40</v>
      </c>
      <c r="C26" s="55">
        <f>IF(ISERROR(VLOOKUP(C20,planillanotas,21,FALSE)),"",VLOOKUP(C20,planillanotas,21,FALSE))</f>
        <v>4</v>
      </c>
      <c r="D26" s="12"/>
    </row>
    <row r="27" spans="1:4" x14ac:dyDescent="0.25">
      <c r="A27" s="12"/>
      <c r="B27" t="s">
        <v>41</v>
      </c>
      <c r="C27" s="55">
        <f>IF(ISERROR(VLOOKUP(C20,planillanotas,23,FALSE)),"",VLOOKUP(C20,planillanotas,23,FALSE))</f>
        <v>3.31</v>
      </c>
      <c r="D27" s="12"/>
    </row>
    <row r="28" spans="1:4" x14ac:dyDescent="0.25">
      <c r="A28" s="12"/>
      <c r="D28" s="12"/>
    </row>
    <row r="29" spans="1:4" x14ac:dyDescent="0.25">
      <c r="A29" s="12"/>
      <c r="B29" s="12"/>
      <c r="C29" s="52"/>
      <c r="D29" s="12"/>
    </row>
    <row r="31" spans="1:4" x14ac:dyDescent="0.25">
      <c r="A31" s="12"/>
      <c r="B31" s="12"/>
      <c r="C31" s="52"/>
      <c r="D31" s="12"/>
    </row>
    <row r="32" spans="1:4" x14ac:dyDescent="0.25">
      <c r="A32" s="12"/>
      <c r="C32" s="53" t="s">
        <v>42</v>
      </c>
      <c r="D32" s="12"/>
    </row>
    <row r="33" spans="1:4" x14ac:dyDescent="0.25">
      <c r="A33" s="12"/>
      <c r="C33" s="53"/>
      <c r="D33" s="12"/>
    </row>
    <row r="34" spans="1:4" x14ac:dyDescent="0.25">
      <c r="A34" s="12"/>
      <c r="C34" s="53"/>
      <c r="D34" s="12"/>
    </row>
    <row r="35" spans="1:4" x14ac:dyDescent="0.25">
      <c r="A35" s="12"/>
      <c r="B35" t="s">
        <v>36</v>
      </c>
      <c r="C35" s="54">
        <v>3</v>
      </c>
      <c r="D35" s="12"/>
    </row>
    <row r="36" spans="1:4" x14ac:dyDescent="0.25">
      <c r="A36" s="12"/>
      <c r="B36" t="s">
        <v>37</v>
      </c>
      <c r="C36" s="54" t="str">
        <f>IF(ISBLANK(C35),"",IF(ISERROR(VLOOKUP(C35,planillanotas,2,FALSE)),"no existe",VLOOKUP(C35,planillanotas,2,FALSE)))</f>
        <v>CARLOS VERGARA</v>
      </c>
      <c r="D36" s="12"/>
    </row>
    <row r="37" spans="1:4" x14ac:dyDescent="0.25">
      <c r="A37" s="12"/>
      <c r="B37" t="s">
        <v>38</v>
      </c>
      <c r="C37" s="55">
        <f>IF(ISERROR(VLOOKUP(C35,planillanotas,11,FALSE)),"",VLOOKUP(C35,planillanotas,11,FALSE))</f>
        <v>4.5374999999999996</v>
      </c>
      <c r="D37" s="12"/>
    </row>
    <row r="38" spans="1:4" x14ac:dyDescent="0.25">
      <c r="A38" s="12"/>
      <c r="B38" t="s">
        <v>39</v>
      </c>
      <c r="C38" s="54">
        <f>IF(ISERROR(VLOOKUP(C35,planillanotas,13,FALSE)),"",VLOOKUP(C35,planillanotas,13,FALSE))</f>
        <v>4.5</v>
      </c>
      <c r="D38" s="12"/>
    </row>
    <row r="39" spans="1:4" x14ac:dyDescent="0.25">
      <c r="A39" s="12"/>
      <c r="B39" t="s">
        <v>39</v>
      </c>
      <c r="C39" s="54">
        <f>IF(ISERROR(VLOOKUP(C35,planillanotas,15,FALSE)),"",VLOOKUP(C35,planillanotas,15,FALSE))</f>
        <v>4.5999999999999996</v>
      </c>
      <c r="D39" s="12"/>
    </row>
    <row r="40" spans="1:4" x14ac:dyDescent="0.25">
      <c r="A40" s="12"/>
      <c r="B40" t="s">
        <v>48</v>
      </c>
      <c r="C40" s="54">
        <f>IF(ISERROR(VLOOKUP(C35,planillanotas,17,FALSE)),"",VLOOKUP(C35,planillanotas,17,FALSE))</f>
        <v>3.8</v>
      </c>
      <c r="D40" s="12"/>
    </row>
    <row r="41" spans="1:4" x14ac:dyDescent="0.25">
      <c r="A41" s="12"/>
      <c r="B41" t="s">
        <v>40</v>
      </c>
      <c r="C41" s="55">
        <f>IF(ISERROR(VLOOKUP(C35,planillanotas,21,FALSE)),"",VLOOKUP(C35,planillanotas,21,FALSE))</f>
        <v>4</v>
      </c>
      <c r="D41" s="12"/>
    </row>
    <row r="42" spans="1:4" x14ac:dyDescent="0.25">
      <c r="A42" s="12"/>
      <c r="B42" t="s">
        <v>41</v>
      </c>
      <c r="C42" s="55">
        <f>IF(ISERROR(VLOOKUP(C35,planillanotas,23,FALSE)),"",VLOOKUP(C35,planillanotas,23,FALSE))</f>
        <v>4.0112499999999995</v>
      </c>
      <c r="D42" s="12"/>
    </row>
    <row r="43" spans="1:4" x14ac:dyDescent="0.25">
      <c r="A43" s="12"/>
      <c r="D43" s="12"/>
    </row>
    <row r="44" spans="1:4" x14ac:dyDescent="0.25">
      <c r="A44" s="12"/>
      <c r="B44" s="12"/>
      <c r="C44" s="52"/>
      <c r="D44" s="12"/>
    </row>
    <row r="45" spans="1:4" s="18" customFormat="1" x14ac:dyDescent="0.25">
      <c r="C45" s="56"/>
    </row>
    <row r="46" spans="1:4" x14ac:dyDescent="0.25">
      <c r="A46" s="12"/>
      <c r="B46" s="12"/>
      <c r="C46" s="52"/>
      <c r="D46" s="12"/>
    </row>
    <row r="47" spans="1:4" x14ac:dyDescent="0.25">
      <c r="A47" s="12"/>
      <c r="C47" s="53" t="s">
        <v>42</v>
      </c>
      <c r="D47" s="12"/>
    </row>
    <row r="48" spans="1:4" x14ac:dyDescent="0.25">
      <c r="A48" s="12"/>
      <c r="C48" s="53"/>
      <c r="D48" s="12"/>
    </row>
    <row r="49" spans="1:4" x14ac:dyDescent="0.25">
      <c r="A49" s="12"/>
      <c r="C49" s="53"/>
      <c r="D49" s="12"/>
    </row>
    <row r="50" spans="1:4" x14ac:dyDescent="0.25">
      <c r="A50" s="12"/>
      <c r="B50" t="s">
        <v>36</v>
      </c>
      <c r="C50" s="54">
        <v>4</v>
      </c>
      <c r="D50" s="12"/>
    </row>
    <row r="51" spans="1:4" x14ac:dyDescent="0.25">
      <c r="A51" s="12"/>
      <c r="B51" t="s">
        <v>37</v>
      </c>
      <c r="C51" s="54" t="str">
        <f>IF(ISBLANK(C50),"",IF(ISERROR(VLOOKUP(C50,planillanotas,2,FALSE)),"no existe",VLOOKUP(C50,planillanotas,2,FALSE)))</f>
        <v>CESAR GUARIN</v>
      </c>
      <c r="D51" s="12"/>
    </row>
    <row r="52" spans="1:4" x14ac:dyDescent="0.25">
      <c r="A52" s="12"/>
      <c r="B52" t="s">
        <v>38</v>
      </c>
      <c r="C52" s="55">
        <f>IF(ISERROR(VLOOKUP(C50,planillanotas,11,FALSE)),"",VLOOKUP(C50,planillanotas,11,FALSE))</f>
        <v>3.9624999999999999</v>
      </c>
      <c r="D52" s="12"/>
    </row>
    <row r="53" spans="1:4" x14ac:dyDescent="0.25">
      <c r="A53" s="12"/>
      <c r="B53" t="s">
        <v>39</v>
      </c>
      <c r="C53" s="54">
        <f>IF(ISERROR(VLOOKUP(C50,planillanotas,13,FALSE)),"",VLOOKUP(C50,planillanotas,13,FALSE))</f>
        <v>2.9</v>
      </c>
      <c r="D53" s="12"/>
    </row>
    <row r="54" spans="1:4" x14ac:dyDescent="0.25">
      <c r="A54" s="12"/>
      <c r="B54" t="s">
        <v>39</v>
      </c>
      <c r="C54" s="54">
        <f>IF(ISERROR(VLOOKUP(C50,planillanotas,15,FALSE)),"",VLOOKUP(C50,planillanotas,15,FALSE))</f>
        <v>3</v>
      </c>
      <c r="D54" s="12"/>
    </row>
    <row r="55" spans="1:4" x14ac:dyDescent="0.25">
      <c r="A55" s="12"/>
      <c r="B55" t="s">
        <v>48</v>
      </c>
      <c r="C55" s="54">
        <f>IF(ISERROR(VLOOKUP(C50,planillanotas,17,FALSE)),"",VLOOKUP(C50,planillanotas,17,FALSE))</f>
        <v>4.5</v>
      </c>
      <c r="D55" s="12"/>
    </row>
    <row r="56" spans="1:4" x14ac:dyDescent="0.25">
      <c r="A56" s="12"/>
      <c r="B56" t="s">
        <v>40</v>
      </c>
      <c r="C56" s="55">
        <f>IF(ISERROR(VLOOKUP(C50,planillanotas,21,FALSE)),"",VLOOKUP(C50,planillanotas,21,FALSE))</f>
        <v>3.5</v>
      </c>
      <c r="D56" s="12"/>
    </row>
    <row r="57" spans="1:4" x14ac:dyDescent="0.25">
      <c r="A57" s="12"/>
      <c r="B57" t="s">
        <v>41</v>
      </c>
      <c r="C57" s="55">
        <f>IF(ISERROR(VLOOKUP(C50,planillanotas,23,FALSE)),"",VLOOKUP(C50,planillanotas,23,FALSE))</f>
        <v>2.9187500000000002</v>
      </c>
      <c r="D57" s="12"/>
    </row>
    <row r="58" spans="1:4" x14ac:dyDescent="0.25">
      <c r="A58" s="12"/>
      <c r="D58" s="12"/>
    </row>
    <row r="59" spans="1:4" x14ac:dyDescent="0.25">
      <c r="A59" s="12"/>
      <c r="B59" s="12"/>
      <c r="C59" s="52"/>
      <c r="D59" s="12"/>
    </row>
    <row r="61" spans="1:4" x14ac:dyDescent="0.25">
      <c r="A61" s="12"/>
      <c r="B61" s="12"/>
      <c r="C61" s="52"/>
      <c r="D61" s="12"/>
    </row>
    <row r="62" spans="1:4" x14ac:dyDescent="0.25">
      <c r="A62" s="12"/>
      <c r="C62" s="53" t="s">
        <v>42</v>
      </c>
      <c r="D62" s="12"/>
    </row>
    <row r="63" spans="1:4" x14ac:dyDescent="0.25">
      <c r="A63" s="12"/>
      <c r="C63" s="53"/>
      <c r="D63" s="12"/>
    </row>
    <row r="64" spans="1:4" x14ac:dyDescent="0.25">
      <c r="A64" s="12"/>
      <c r="C64" s="53"/>
      <c r="D64" s="12"/>
    </row>
    <row r="65" spans="1:4" x14ac:dyDescent="0.25">
      <c r="A65" s="12"/>
      <c r="B65" t="s">
        <v>36</v>
      </c>
      <c r="C65" s="54">
        <v>5</v>
      </c>
      <c r="D65" s="12"/>
    </row>
    <row r="66" spans="1:4" x14ac:dyDescent="0.25">
      <c r="A66" s="12"/>
      <c r="B66" t="s">
        <v>37</v>
      </c>
      <c r="C66" s="54" t="str">
        <f>IF(ISBLANK(C65),"",IF(ISERROR(VLOOKUP(C65,planillanotas,2,FALSE)),"no existe",VLOOKUP(C65,planillanotas,2,FALSE)))</f>
        <v>CLAUDIA MONTES</v>
      </c>
      <c r="D66" s="12"/>
    </row>
    <row r="67" spans="1:4" x14ac:dyDescent="0.25">
      <c r="A67" s="12"/>
      <c r="B67" t="s">
        <v>38</v>
      </c>
      <c r="C67" s="55">
        <f>IF(ISERROR(VLOOKUP(C65,planillanotas,11,FALSE)),"",VLOOKUP(C65,planillanotas,11,FALSE))</f>
        <v>3.7875000000000001</v>
      </c>
      <c r="D67" s="12"/>
    </row>
    <row r="68" spans="1:4" x14ac:dyDescent="0.25">
      <c r="A68" s="12"/>
      <c r="B68" t="s">
        <v>39</v>
      </c>
      <c r="C68" s="54">
        <f>IF(ISERROR(VLOOKUP(C65,planillanotas,13,FALSE)),"",VLOOKUP(C65,planillanotas,13,FALSE))</f>
        <v>3.2</v>
      </c>
      <c r="D68" s="12"/>
    </row>
    <row r="69" spans="1:4" x14ac:dyDescent="0.25">
      <c r="A69" s="12"/>
      <c r="B69" t="s">
        <v>39</v>
      </c>
      <c r="C69" s="54">
        <f>IF(ISERROR(VLOOKUP(C65,planillanotas,15,FALSE)),"",VLOOKUP(C65,planillanotas,15,FALSE))</f>
        <v>5</v>
      </c>
      <c r="D69" s="12"/>
    </row>
    <row r="70" spans="1:4" x14ac:dyDescent="0.25">
      <c r="A70" s="12"/>
      <c r="B70" t="s">
        <v>48</v>
      </c>
      <c r="C70" s="54">
        <f>IF(ISERROR(VLOOKUP(C65,planillanotas,17,FALSE)),"",VLOOKUP(C65,planillanotas,17,FALSE))</f>
        <v>4.5</v>
      </c>
      <c r="D70" s="12"/>
    </row>
    <row r="71" spans="1:4" x14ac:dyDescent="0.25">
      <c r="A71" s="12"/>
      <c r="B71" t="s">
        <v>40</v>
      </c>
      <c r="C71" s="55">
        <f>IF(ISERROR(VLOOKUP(C65,planillanotas,21,FALSE)),"",VLOOKUP(C65,planillanotas,21,FALSE))</f>
        <v>3</v>
      </c>
      <c r="D71" s="12"/>
    </row>
    <row r="72" spans="1:4" x14ac:dyDescent="0.25">
      <c r="A72" s="12"/>
      <c r="B72" t="s">
        <v>41</v>
      </c>
      <c r="C72" s="55">
        <f>IF(ISERROR(VLOOKUP(C65,planillanotas,23,FALSE)),"",VLOOKUP(C65,planillanotas,23,FALSE))</f>
        <v>3.7262499999999998</v>
      </c>
      <c r="D72" s="12"/>
    </row>
    <row r="73" spans="1:4" x14ac:dyDescent="0.25">
      <c r="A73" s="12"/>
      <c r="D73" s="12"/>
    </row>
    <row r="74" spans="1:4" x14ac:dyDescent="0.25">
      <c r="A74" s="12"/>
      <c r="B74" s="12"/>
      <c r="C74" s="52"/>
      <c r="D74" s="12"/>
    </row>
    <row r="76" spans="1:4" x14ac:dyDescent="0.25">
      <c r="A76" s="12"/>
      <c r="B76" s="12"/>
      <c r="C76" s="52"/>
      <c r="D76" s="12"/>
    </row>
    <row r="77" spans="1:4" x14ac:dyDescent="0.25">
      <c r="A77" s="12"/>
      <c r="C77" s="53" t="s">
        <v>42</v>
      </c>
      <c r="D77" s="12"/>
    </row>
    <row r="78" spans="1:4" x14ac:dyDescent="0.25">
      <c r="A78" s="12"/>
      <c r="C78" s="53"/>
      <c r="D78" s="12"/>
    </row>
    <row r="79" spans="1:4" x14ac:dyDescent="0.25">
      <c r="A79" s="12"/>
      <c r="C79" s="53"/>
      <c r="D79" s="12"/>
    </row>
    <row r="80" spans="1:4" x14ac:dyDescent="0.25">
      <c r="A80" s="12"/>
      <c r="B80" t="s">
        <v>36</v>
      </c>
      <c r="C80" s="54">
        <v>6</v>
      </c>
      <c r="D80" s="12"/>
    </row>
    <row r="81" spans="1:4" x14ac:dyDescent="0.25">
      <c r="A81" s="12"/>
      <c r="B81" t="s">
        <v>37</v>
      </c>
      <c r="C81" s="54" t="str">
        <f>IF(ISBLANK(C80),"",IF(ISERROR(VLOOKUP(C80,planillanotas,2,FALSE)),"no existe",VLOOKUP(C80,planillanotas,2,FALSE)))</f>
        <v>DEISY BUSTAMANTE</v>
      </c>
      <c r="D81" s="12"/>
    </row>
    <row r="82" spans="1:4" x14ac:dyDescent="0.25">
      <c r="A82" s="12"/>
      <c r="B82" t="s">
        <v>38</v>
      </c>
      <c r="C82" s="55">
        <f>IF(ISERROR(VLOOKUP(C80,planillanotas,11,FALSE)),"",VLOOKUP(C80,planillanotas,11,FALSE))</f>
        <v>3.375</v>
      </c>
      <c r="D82" s="12"/>
    </row>
    <row r="83" spans="1:4" x14ac:dyDescent="0.25">
      <c r="A83" s="12"/>
      <c r="B83" t="s">
        <v>39</v>
      </c>
      <c r="C83" s="54">
        <f>IF(ISERROR(VLOOKUP(C80,planillanotas,13,FALSE)),"",VLOOKUP(C80,planillanotas,13,FALSE))</f>
        <v>4.9000000000000004</v>
      </c>
      <c r="D83" s="12"/>
    </row>
    <row r="84" spans="1:4" x14ac:dyDescent="0.25">
      <c r="A84" s="12"/>
      <c r="B84" t="s">
        <v>39</v>
      </c>
      <c r="C84" s="54">
        <f>IF(ISERROR(VLOOKUP(C80,planillanotas,15,FALSE)),"",VLOOKUP(C80,planillanotas,15,FALSE))</f>
        <v>4.3</v>
      </c>
      <c r="D84" s="12"/>
    </row>
    <row r="85" spans="1:4" x14ac:dyDescent="0.25">
      <c r="A85" s="12"/>
      <c r="B85" t="s">
        <v>48</v>
      </c>
      <c r="C85" s="54">
        <f>IF(ISERROR(VLOOKUP(C80,planillanotas,17,FALSE)),"",VLOOKUP(C80,planillanotas,17,FALSE))</f>
        <v>4.5</v>
      </c>
      <c r="D85" s="12"/>
    </row>
    <row r="86" spans="1:4" x14ac:dyDescent="0.25">
      <c r="A86" s="12"/>
      <c r="B86" t="s">
        <v>40</v>
      </c>
      <c r="C86" s="55">
        <f>IF(ISERROR(VLOOKUP(C80,planillanotas,21,FALSE)),"",VLOOKUP(C80,planillanotas,21,FALSE))</f>
        <v>3.5</v>
      </c>
      <c r="D86" s="12"/>
    </row>
    <row r="87" spans="1:4" x14ac:dyDescent="0.25">
      <c r="A87" s="12"/>
      <c r="B87" t="s">
        <v>41</v>
      </c>
      <c r="C87" s="55">
        <f>IF(ISERROR(VLOOKUP(C80,planillanotas,23,FALSE)),"",VLOOKUP(C80,planillanotas,23,FALSE))</f>
        <v>3.8025000000000002</v>
      </c>
      <c r="D87" s="12"/>
    </row>
    <row r="88" spans="1:4" x14ac:dyDescent="0.25">
      <c r="A88" s="12"/>
      <c r="D88" s="12"/>
    </row>
    <row r="89" spans="1:4" x14ac:dyDescent="0.25">
      <c r="A89" s="12"/>
      <c r="B89" s="12"/>
      <c r="C89" s="52"/>
      <c r="D89" s="12"/>
    </row>
    <row r="90" spans="1:4" s="18" customFormat="1" x14ac:dyDescent="0.25">
      <c r="C90" s="56"/>
    </row>
    <row r="91" spans="1:4" x14ac:dyDescent="0.25">
      <c r="A91" s="12"/>
      <c r="B91" s="12"/>
      <c r="C91" s="52"/>
      <c r="D91" s="12"/>
    </row>
    <row r="92" spans="1:4" x14ac:dyDescent="0.25">
      <c r="A92" s="12"/>
      <c r="C92" s="53" t="s">
        <v>42</v>
      </c>
      <c r="D92" s="12"/>
    </row>
    <row r="93" spans="1:4" x14ac:dyDescent="0.25">
      <c r="A93" s="12"/>
      <c r="C93" s="53"/>
      <c r="D93" s="12"/>
    </row>
    <row r="94" spans="1:4" x14ac:dyDescent="0.25">
      <c r="A94" s="12"/>
      <c r="C94" s="53"/>
      <c r="D94" s="12"/>
    </row>
    <row r="95" spans="1:4" x14ac:dyDescent="0.25">
      <c r="A95" s="12"/>
      <c r="B95" t="s">
        <v>36</v>
      </c>
      <c r="C95" s="54">
        <v>7</v>
      </c>
      <c r="D95" s="12"/>
    </row>
    <row r="96" spans="1:4" x14ac:dyDescent="0.25">
      <c r="A96" s="12"/>
      <c r="B96" t="s">
        <v>37</v>
      </c>
      <c r="C96" s="54" t="str">
        <f>IF(ISBLANK(C95),"",IF(ISERROR(VLOOKUP(C95,planillanotas,2,FALSE)),"no existe",VLOOKUP(C95,planillanotas,2,FALSE)))</f>
        <v>DEISY HERRERA</v>
      </c>
      <c r="D96" s="12"/>
    </row>
    <row r="97" spans="1:4" x14ac:dyDescent="0.25">
      <c r="A97" s="12"/>
      <c r="B97" t="s">
        <v>38</v>
      </c>
      <c r="C97" s="55">
        <f>IF(ISERROR(VLOOKUP(C95,planillanotas,11,FALSE)),"",VLOOKUP(C95,planillanotas,11,FALSE))</f>
        <v>4.375</v>
      </c>
      <c r="D97" s="12"/>
    </row>
    <row r="98" spans="1:4" x14ac:dyDescent="0.25">
      <c r="A98" s="12"/>
      <c r="B98" t="s">
        <v>39</v>
      </c>
      <c r="C98" s="54">
        <f>IF(ISERROR(VLOOKUP(C95,planillanotas,13,FALSE)),"",VLOOKUP(C95,planillanotas,13,FALSE))</f>
        <v>2</v>
      </c>
      <c r="D98" s="12"/>
    </row>
    <row r="99" spans="1:4" x14ac:dyDescent="0.25">
      <c r="A99" s="12"/>
      <c r="B99" t="s">
        <v>39</v>
      </c>
      <c r="C99" s="54">
        <f>IF(ISERROR(VLOOKUP(C95,planillanotas,15,FALSE)),"",VLOOKUP(C95,planillanotas,15,FALSE))</f>
        <v>5</v>
      </c>
      <c r="D99" s="12"/>
    </row>
    <row r="100" spans="1:4" x14ac:dyDescent="0.25">
      <c r="A100" s="12"/>
      <c r="B100" t="s">
        <v>48</v>
      </c>
      <c r="C100" s="54">
        <f>IF(ISERROR(VLOOKUP(C95,planillanotas,17,FALSE)),"",VLOOKUP(C95,planillanotas,17,FALSE))</f>
        <v>3.9</v>
      </c>
      <c r="D100" s="12"/>
    </row>
    <row r="101" spans="1:4" x14ac:dyDescent="0.25">
      <c r="A101" s="12"/>
      <c r="B101" t="s">
        <v>40</v>
      </c>
      <c r="C101" s="55">
        <f>IF(ISERROR(VLOOKUP(C95,planillanotas,21,FALSE)),"",VLOOKUP(C95,planillanotas,21,FALSE))</f>
        <v>4.5</v>
      </c>
      <c r="D101" s="12"/>
    </row>
    <row r="102" spans="1:4" x14ac:dyDescent="0.25">
      <c r="A102" s="12"/>
      <c r="B102" t="s">
        <v>41</v>
      </c>
      <c r="C102" s="55">
        <f>IF(ISERROR(VLOOKUP(C95,planillanotas,23,FALSE)),"",VLOOKUP(C95,planillanotas,23,FALSE))</f>
        <v>3.3025000000000002</v>
      </c>
      <c r="D102" s="12"/>
    </row>
    <row r="103" spans="1:4" x14ac:dyDescent="0.25">
      <c r="A103" s="12"/>
      <c r="D103" s="12"/>
    </row>
    <row r="104" spans="1:4" x14ac:dyDescent="0.25">
      <c r="A104" s="12"/>
      <c r="B104" s="12"/>
      <c r="C104" s="52"/>
      <c r="D104" s="12"/>
    </row>
    <row r="106" spans="1:4" x14ac:dyDescent="0.25">
      <c r="A106" s="12"/>
      <c r="B106" s="12"/>
      <c r="C106" s="52"/>
      <c r="D106" s="12"/>
    </row>
    <row r="107" spans="1:4" x14ac:dyDescent="0.25">
      <c r="A107" s="12"/>
      <c r="C107" s="53" t="s">
        <v>42</v>
      </c>
      <c r="D107" s="12"/>
    </row>
    <row r="108" spans="1:4" x14ac:dyDescent="0.25">
      <c r="A108" s="12"/>
      <c r="C108" s="53"/>
      <c r="D108" s="12"/>
    </row>
    <row r="109" spans="1:4" x14ac:dyDescent="0.25">
      <c r="A109" s="12"/>
      <c r="C109" s="53"/>
      <c r="D109" s="12"/>
    </row>
    <row r="110" spans="1:4" x14ac:dyDescent="0.25">
      <c r="A110" s="12"/>
      <c r="B110" t="s">
        <v>36</v>
      </c>
      <c r="C110" s="54">
        <v>8</v>
      </c>
      <c r="D110" s="12"/>
    </row>
    <row r="111" spans="1:4" x14ac:dyDescent="0.25">
      <c r="A111" s="12"/>
      <c r="B111" t="s">
        <v>37</v>
      </c>
      <c r="C111" s="54" t="str">
        <f>IF(ISBLANK(C110),"",IF(ISERROR(VLOOKUP(C110,planillanotas,2,FALSE)),"no existe",VLOOKUP(C110,planillanotas,2,FALSE)))</f>
        <v>DIANA VALENCIA</v>
      </c>
      <c r="D111" s="12"/>
    </row>
    <row r="112" spans="1:4" x14ac:dyDescent="0.25">
      <c r="A112" s="12"/>
      <c r="B112" t="s">
        <v>38</v>
      </c>
      <c r="C112" s="55">
        <f>IF(ISERROR(VLOOKUP(C110,planillanotas,11,FALSE)),"",VLOOKUP(C110,planillanotas,11,FALSE))</f>
        <v>1.7875000000000001</v>
      </c>
      <c r="D112" s="12"/>
    </row>
    <row r="113" spans="1:4" x14ac:dyDescent="0.25">
      <c r="A113" s="12"/>
      <c r="B113" t="s">
        <v>39</v>
      </c>
      <c r="C113" s="54">
        <f>IF(ISERROR(VLOOKUP(C110,planillanotas,13,FALSE)),"",VLOOKUP(C110,planillanotas,13,FALSE))</f>
        <v>3</v>
      </c>
      <c r="D113" s="12"/>
    </row>
    <row r="114" spans="1:4" x14ac:dyDescent="0.25">
      <c r="A114" s="12"/>
      <c r="B114" t="s">
        <v>39</v>
      </c>
      <c r="C114" s="54">
        <f>IF(ISERROR(VLOOKUP(C110,planillanotas,15,FALSE)),"",VLOOKUP(C110,planillanotas,15,FALSE))</f>
        <v>3.9</v>
      </c>
      <c r="D114" s="12"/>
    </row>
    <row r="115" spans="1:4" x14ac:dyDescent="0.25">
      <c r="A115" s="12"/>
      <c r="B115" t="s">
        <v>48</v>
      </c>
      <c r="C115" s="54">
        <f>IF(ISERROR(VLOOKUP(C110,planillanotas,17,FALSE)),"",VLOOKUP(C110,planillanotas,17,FALSE))</f>
        <v>3</v>
      </c>
      <c r="D115" s="12"/>
    </row>
    <row r="116" spans="1:4" x14ac:dyDescent="0.25">
      <c r="A116" s="12"/>
      <c r="B116" t="s">
        <v>40</v>
      </c>
      <c r="C116" s="55">
        <f>IF(ISERROR(VLOOKUP(C110,planillanotas,21,FALSE)),"",VLOOKUP(C110,planillanotas,21,FALSE))</f>
        <v>4.2</v>
      </c>
      <c r="D116" s="12"/>
    </row>
    <row r="117" spans="1:4" x14ac:dyDescent="0.25">
      <c r="A117" s="12"/>
      <c r="B117" t="s">
        <v>41</v>
      </c>
      <c r="C117" s="55">
        <f>IF(ISERROR(VLOOKUP(C110,planillanotas,23,FALSE)),"",VLOOKUP(C110,planillanotas,23,FALSE))</f>
        <v>2.5662500000000001</v>
      </c>
      <c r="D117" s="12"/>
    </row>
    <row r="118" spans="1:4" x14ac:dyDescent="0.25">
      <c r="A118" s="12"/>
      <c r="D118" s="12"/>
    </row>
    <row r="119" spans="1:4" x14ac:dyDescent="0.25">
      <c r="A119" s="12"/>
      <c r="B119" s="12"/>
      <c r="C119" s="52"/>
      <c r="D119" s="12"/>
    </row>
    <row r="121" spans="1:4" x14ac:dyDescent="0.25">
      <c r="A121" s="12"/>
      <c r="B121" s="12"/>
      <c r="C121" s="52"/>
      <c r="D121" s="12"/>
    </row>
    <row r="122" spans="1:4" x14ac:dyDescent="0.25">
      <c r="A122" s="12"/>
      <c r="C122" s="53" t="s">
        <v>42</v>
      </c>
      <c r="D122" s="12"/>
    </row>
    <row r="123" spans="1:4" x14ac:dyDescent="0.25">
      <c r="A123" s="12"/>
      <c r="C123" s="53"/>
      <c r="D123" s="12"/>
    </row>
    <row r="124" spans="1:4" x14ac:dyDescent="0.25">
      <c r="A124" s="12"/>
      <c r="C124" s="53"/>
      <c r="D124" s="12"/>
    </row>
    <row r="125" spans="1:4" x14ac:dyDescent="0.25">
      <c r="A125" s="12"/>
      <c r="B125" t="s">
        <v>36</v>
      </c>
      <c r="C125" s="54">
        <v>9</v>
      </c>
      <c r="D125" s="12"/>
    </row>
    <row r="126" spans="1:4" x14ac:dyDescent="0.25">
      <c r="A126" s="12"/>
      <c r="B126" t="s">
        <v>37</v>
      </c>
      <c r="C126" s="54" t="str">
        <f>IF(ISBLANK(C125),"",IF(ISERROR(VLOOKUP(C125,planillanotas,2,FALSE)),"no existe",VLOOKUP(C125,planillanotas,2,FALSE)))</f>
        <v>DIEGO GONZALEZ</v>
      </c>
      <c r="D126" s="12"/>
    </row>
    <row r="127" spans="1:4" x14ac:dyDescent="0.25">
      <c r="A127" s="12"/>
      <c r="B127" t="s">
        <v>38</v>
      </c>
      <c r="C127" s="55">
        <f>IF(ISERROR(VLOOKUP(C125,planillanotas,11,FALSE)),"",VLOOKUP(C125,planillanotas,11,FALSE))</f>
        <v>2.9750000000000001</v>
      </c>
      <c r="D127" s="12"/>
    </row>
    <row r="128" spans="1:4" x14ac:dyDescent="0.25">
      <c r="A128" s="12"/>
      <c r="B128" t="s">
        <v>39</v>
      </c>
      <c r="C128" s="54">
        <f>IF(ISERROR(VLOOKUP(C125,planillanotas,13,FALSE)),"",VLOOKUP(C125,planillanotas,13,FALSE))</f>
        <v>2.5</v>
      </c>
      <c r="D128" s="12"/>
    </row>
    <row r="129" spans="1:4" x14ac:dyDescent="0.25">
      <c r="A129" s="12"/>
      <c r="B129" t="s">
        <v>39</v>
      </c>
      <c r="C129" s="54">
        <f>IF(ISERROR(VLOOKUP(C125,planillanotas,15,FALSE)),"",VLOOKUP(C125,planillanotas,15,FALSE))</f>
        <v>1.3</v>
      </c>
      <c r="D129" s="12"/>
    </row>
    <row r="130" spans="1:4" x14ac:dyDescent="0.25">
      <c r="A130" s="12"/>
      <c r="B130" t="s">
        <v>48</v>
      </c>
      <c r="C130" s="54">
        <f>IF(ISERROR(VLOOKUP(C125,planillanotas,17,FALSE)),"",VLOOKUP(C125,planillanotas,17,FALSE))</f>
        <v>3.1</v>
      </c>
      <c r="D130" s="12"/>
    </row>
    <row r="131" spans="1:4" x14ac:dyDescent="0.25">
      <c r="A131" s="12"/>
      <c r="B131" t="s">
        <v>40</v>
      </c>
      <c r="C131" s="55">
        <f>IF(ISERROR(VLOOKUP(C125,planillanotas,21,FALSE)),"",VLOOKUP(C125,planillanotas,21,FALSE))</f>
        <v>2.2000000000000002</v>
      </c>
      <c r="D131" s="12"/>
    </row>
    <row r="132" spans="1:4" x14ac:dyDescent="0.25">
      <c r="A132" s="12"/>
      <c r="B132" t="s">
        <v>41</v>
      </c>
      <c r="C132" s="55">
        <f>IF(ISERROR(VLOOKUP(C125,planillanotas,23,FALSE)),"",VLOOKUP(C125,planillanotas,23,FALSE))</f>
        <v>2.1924999999999999</v>
      </c>
      <c r="D132" s="12"/>
    </row>
    <row r="133" spans="1:4" x14ac:dyDescent="0.25">
      <c r="A133" s="12"/>
      <c r="D133" s="12"/>
    </row>
    <row r="134" spans="1:4" x14ac:dyDescent="0.25">
      <c r="A134" s="12"/>
      <c r="B134" s="12"/>
      <c r="C134" s="52"/>
      <c r="D134" s="12"/>
    </row>
    <row r="135" spans="1:4" s="18" customFormat="1" x14ac:dyDescent="0.25">
      <c r="C135" s="56"/>
    </row>
    <row r="136" spans="1:4" x14ac:dyDescent="0.25">
      <c r="A136" s="12"/>
      <c r="B136" s="12"/>
      <c r="C136" s="52"/>
      <c r="D136" s="12"/>
    </row>
    <row r="137" spans="1:4" x14ac:dyDescent="0.25">
      <c r="A137" s="12"/>
      <c r="C137" s="53" t="s">
        <v>42</v>
      </c>
      <c r="D137" s="12"/>
    </row>
    <row r="138" spans="1:4" x14ac:dyDescent="0.25">
      <c r="A138" s="12"/>
      <c r="C138" s="53"/>
      <c r="D138" s="12"/>
    </row>
    <row r="139" spans="1:4" x14ac:dyDescent="0.25">
      <c r="A139" s="12"/>
      <c r="C139" s="53"/>
      <c r="D139" s="12"/>
    </row>
    <row r="140" spans="1:4" x14ac:dyDescent="0.25">
      <c r="A140" s="12"/>
      <c r="B140" t="s">
        <v>36</v>
      </c>
      <c r="C140" s="54">
        <v>10</v>
      </c>
      <c r="D140" s="12"/>
    </row>
    <row r="141" spans="1:4" x14ac:dyDescent="0.25">
      <c r="A141" s="12"/>
      <c r="B141" t="s">
        <v>37</v>
      </c>
      <c r="C141" s="54" t="str">
        <f>IF(ISBLANK(C140),"",IF(ISERROR(VLOOKUP(C140,planillanotas,2,FALSE)),"no existe",VLOOKUP(C140,planillanotas,2,FALSE)))</f>
        <v>ELEANY TRUJILLO</v>
      </c>
      <c r="D141" s="12"/>
    </row>
    <row r="142" spans="1:4" x14ac:dyDescent="0.25">
      <c r="A142" s="12"/>
      <c r="B142" t="s">
        <v>38</v>
      </c>
      <c r="C142" s="55">
        <f>IF(ISERROR(VLOOKUP(C140,planillanotas,11,FALSE)),"",VLOOKUP(C140,planillanotas,11,FALSE))</f>
        <v>4.375</v>
      </c>
      <c r="D142" s="12"/>
    </row>
    <row r="143" spans="1:4" x14ac:dyDescent="0.25">
      <c r="A143" s="12"/>
      <c r="B143" t="s">
        <v>39</v>
      </c>
      <c r="C143" s="54">
        <f>IF(ISERROR(VLOOKUP(C140,planillanotas,13,FALSE)),"",VLOOKUP(C140,planillanotas,13,FALSE))</f>
        <v>3.8</v>
      </c>
      <c r="D143" s="12"/>
    </row>
    <row r="144" spans="1:4" x14ac:dyDescent="0.25">
      <c r="A144" s="12"/>
      <c r="B144" t="s">
        <v>39</v>
      </c>
      <c r="C144" s="54">
        <f>IF(ISERROR(VLOOKUP(C140,planillanotas,15,FALSE)),"",VLOOKUP(C140,planillanotas,15,FALSE))</f>
        <v>5</v>
      </c>
      <c r="D144" s="12"/>
    </row>
    <row r="145" spans="1:4" x14ac:dyDescent="0.25">
      <c r="A145" s="12"/>
      <c r="B145" t="s">
        <v>48</v>
      </c>
      <c r="C145" s="54">
        <f>IF(ISERROR(VLOOKUP(C140,planillanotas,17,FALSE)),"",VLOOKUP(C140,planillanotas,17,FALSE))</f>
        <v>5</v>
      </c>
      <c r="D145" s="12"/>
    </row>
    <row r="146" spans="1:4" x14ac:dyDescent="0.25">
      <c r="A146" s="12"/>
      <c r="B146" t="s">
        <v>40</v>
      </c>
      <c r="C146" s="55">
        <f>IF(ISERROR(VLOOKUP(C140,planillanotas,21,FALSE)),"",VLOOKUP(C140,planillanotas,21,FALSE))</f>
        <v>4.5</v>
      </c>
      <c r="D146" s="12"/>
    </row>
    <row r="147" spans="1:4" x14ac:dyDescent="0.25">
      <c r="A147" s="12"/>
      <c r="B147" t="s">
        <v>41</v>
      </c>
      <c r="C147" s="55">
        <f>IF(ISERROR(VLOOKUP(C140,planillanotas,23,FALSE)),"",VLOOKUP(C140,planillanotas,23,FALSE))</f>
        <v>4.0525000000000002</v>
      </c>
      <c r="D147" s="12"/>
    </row>
    <row r="148" spans="1:4" x14ac:dyDescent="0.25">
      <c r="A148" s="12"/>
      <c r="D148" s="12"/>
    </row>
    <row r="149" spans="1:4" x14ac:dyDescent="0.25">
      <c r="A149" s="12"/>
      <c r="B149" s="12"/>
      <c r="C149" s="52"/>
      <c r="D149" s="12"/>
    </row>
    <row r="150" spans="1:4" s="18" customFormat="1" x14ac:dyDescent="0.25">
      <c r="C150" s="56"/>
    </row>
    <row r="151" spans="1:4" x14ac:dyDescent="0.25">
      <c r="A151" s="12"/>
      <c r="B151" s="12"/>
      <c r="C151" s="52"/>
      <c r="D151" s="12"/>
    </row>
    <row r="152" spans="1:4" ht="15" customHeight="1" x14ac:dyDescent="0.25">
      <c r="A152" s="12"/>
      <c r="C152" s="53" t="s">
        <v>42</v>
      </c>
      <c r="D152" s="12"/>
    </row>
    <row r="153" spans="1:4" ht="15" customHeight="1" x14ac:dyDescent="0.25">
      <c r="A153" s="12"/>
      <c r="C153" s="53"/>
      <c r="D153" s="12"/>
    </row>
    <row r="154" spans="1:4" ht="15" customHeight="1" x14ac:dyDescent="0.25">
      <c r="A154" s="12"/>
      <c r="C154" s="53"/>
      <c r="D154" s="12"/>
    </row>
    <row r="155" spans="1:4" x14ac:dyDescent="0.25">
      <c r="A155" s="12"/>
      <c r="B155" t="s">
        <v>36</v>
      </c>
      <c r="C155" s="54">
        <v>11</v>
      </c>
      <c r="D155" s="12"/>
    </row>
    <row r="156" spans="1:4" x14ac:dyDescent="0.25">
      <c r="A156" s="12"/>
      <c r="B156" t="s">
        <v>37</v>
      </c>
      <c r="C156" s="54" t="str">
        <f>IF(ISBLANK(C155),"",IF(ISERROR(VLOOKUP(C155,planillanotas,2,FALSE)),"no existe",VLOOKUP(C155,planillanotas,2,FALSE)))</f>
        <v>FREDY MONTES</v>
      </c>
      <c r="D156" s="12"/>
    </row>
    <row r="157" spans="1:4" x14ac:dyDescent="0.25">
      <c r="A157" s="12"/>
      <c r="B157" t="s">
        <v>38</v>
      </c>
      <c r="C157" s="55">
        <f>IF(ISERROR(VLOOKUP(C155,planillanotas,11,FALSE)),"",VLOOKUP(C155,planillanotas,11,FALSE))</f>
        <v>4.0125000000000002</v>
      </c>
      <c r="D157" s="12"/>
    </row>
    <row r="158" spans="1:4" x14ac:dyDescent="0.25">
      <c r="A158" s="12"/>
      <c r="B158" t="s">
        <v>39</v>
      </c>
      <c r="C158" s="54">
        <f>IF(ISERROR(VLOOKUP(C155,planillanotas,13,FALSE)),"",VLOOKUP(C155,planillanotas,13,FALSE))</f>
        <v>4.5</v>
      </c>
      <c r="D158" s="12"/>
    </row>
    <row r="159" spans="1:4" x14ac:dyDescent="0.25">
      <c r="A159" s="12"/>
      <c r="B159" t="s">
        <v>39</v>
      </c>
      <c r="C159" s="54">
        <f>IF(ISERROR(VLOOKUP(C155,planillanotas,15,FALSE)),"",VLOOKUP(C155,planillanotas,15,FALSE))</f>
        <v>5</v>
      </c>
      <c r="D159" s="12"/>
    </row>
    <row r="160" spans="1:4" x14ac:dyDescent="0.25">
      <c r="A160" s="12"/>
      <c r="B160" t="s">
        <v>48</v>
      </c>
      <c r="C160" s="54">
        <f>IF(ISERROR(VLOOKUP(C155,planillanotas,17,FALSE)),"",VLOOKUP(C155,planillanotas,17,FALSE))</f>
        <v>4.3</v>
      </c>
      <c r="D160" s="12"/>
    </row>
    <row r="161" spans="1:4" x14ac:dyDescent="0.25">
      <c r="A161" s="12"/>
      <c r="B161" t="s">
        <v>40</v>
      </c>
      <c r="C161" s="55">
        <f>IF(ISERROR(VLOOKUP(C155,planillanotas,21,FALSE)),"",VLOOKUP(C155,planillanotas,21,FALSE))</f>
        <v>3</v>
      </c>
      <c r="D161" s="12"/>
    </row>
    <row r="162" spans="1:4" x14ac:dyDescent="0.25">
      <c r="A162" s="12"/>
      <c r="B162" t="s">
        <v>41</v>
      </c>
      <c r="C162" s="55">
        <f>IF(ISERROR(VLOOKUP(C155,planillanotas,23,FALSE)),"",VLOOKUP(C155,planillanotas,23,FALSE))</f>
        <v>3.9937500000000004</v>
      </c>
      <c r="D162" s="12"/>
    </row>
    <row r="163" spans="1:4" x14ac:dyDescent="0.25">
      <c r="A163" s="12"/>
      <c r="D163" s="12"/>
    </row>
    <row r="164" spans="1:4" x14ac:dyDescent="0.25">
      <c r="A164" s="12"/>
      <c r="B164" s="12"/>
      <c r="C164" s="52"/>
      <c r="D164" s="12"/>
    </row>
    <row r="166" spans="1:4" x14ac:dyDescent="0.25">
      <c r="A166" s="12"/>
      <c r="B166" s="12"/>
      <c r="C166" s="52"/>
      <c r="D166" s="12"/>
    </row>
    <row r="167" spans="1:4" x14ac:dyDescent="0.25">
      <c r="A167" s="12"/>
      <c r="C167" s="53" t="s">
        <v>42</v>
      </c>
      <c r="D167" s="12"/>
    </row>
    <row r="168" spans="1:4" x14ac:dyDescent="0.25">
      <c r="A168" s="12"/>
      <c r="C168" s="53"/>
      <c r="D168" s="12"/>
    </row>
    <row r="169" spans="1:4" x14ac:dyDescent="0.25">
      <c r="A169" s="12"/>
      <c r="C169" s="53"/>
      <c r="D169" s="12"/>
    </row>
    <row r="170" spans="1:4" x14ac:dyDescent="0.25">
      <c r="A170" s="12"/>
      <c r="B170" t="s">
        <v>36</v>
      </c>
      <c r="C170" s="54">
        <v>12</v>
      </c>
      <c r="D170" s="12"/>
    </row>
    <row r="171" spans="1:4" x14ac:dyDescent="0.25">
      <c r="A171" s="12"/>
      <c r="B171" t="s">
        <v>37</v>
      </c>
      <c r="C171" s="54" t="str">
        <f>IF(ISBLANK(C170),"",IF(ISERROR(VLOOKUP(C170,planillanotas,2,FALSE)),"no existe",VLOOKUP(C170,planillanotas,2,FALSE)))</f>
        <v>JHON TOBON</v>
      </c>
      <c r="D171" s="12"/>
    </row>
    <row r="172" spans="1:4" x14ac:dyDescent="0.25">
      <c r="A172" s="12"/>
      <c r="B172" t="s">
        <v>38</v>
      </c>
      <c r="C172" s="55">
        <f>IF(ISERROR(VLOOKUP(C170,planillanotas,11,FALSE)),"",VLOOKUP(C170,planillanotas,11,FALSE))</f>
        <v>3.55</v>
      </c>
      <c r="D172" s="12"/>
    </row>
    <row r="173" spans="1:4" x14ac:dyDescent="0.25">
      <c r="A173" s="12"/>
      <c r="B173" t="s">
        <v>39</v>
      </c>
      <c r="C173" s="54">
        <f>IF(ISERROR(VLOOKUP(C170,planillanotas,13,FALSE)),"",VLOOKUP(C170,planillanotas,13,FALSE))</f>
        <v>4.5</v>
      </c>
      <c r="D173" s="12"/>
    </row>
    <row r="174" spans="1:4" x14ac:dyDescent="0.25">
      <c r="A174" s="12"/>
      <c r="B174" t="s">
        <v>39</v>
      </c>
      <c r="C174" s="54">
        <f>IF(ISERROR(VLOOKUP(C170,planillanotas,15,FALSE)),"",VLOOKUP(C170,planillanotas,15,FALSE))</f>
        <v>4</v>
      </c>
      <c r="D174" s="12"/>
    </row>
    <row r="175" spans="1:4" x14ac:dyDescent="0.25">
      <c r="A175" s="12"/>
      <c r="B175" t="s">
        <v>48</v>
      </c>
      <c r="C175" s="54">
        <f>IF(ISERROR(VLOOKUP(C170,planillanotas,17,FALSE)),"",VLOOKUP(C170,planillanotas,17,FALSE))</f>
        <v>3.5</v>
      </c>
      <c r="D175" s="12"/>
    </row>
    <row r="176" spans="1:4" x14ac:dyDescent="0.25">
      <c r="A176" s="12"/>
      <c r="B176" t="s">
        <v>40</v>
      </c>
      <c r="C176" s="55">
        <f>IF(ISERROR(VLOOKUP(C170,planillanotas,21,FALSE)),"",VLOOKUP(C170,planillanotas,21,FALSE))</f>
        <v>4.3</v>
      </c>
      <c r="D176" s="12"/>
    </row>
    <row r="177" spans="1:4" x14ac:dyDescent="0.25">
      <c r="A177" s="12"/>
      <c r="B177" t="s">
        <v>41</v>
      </c>
      <c r="C177" s="55">
        <f>IF(ISERROR(VLOOKUP(C170,planillanotas,23,FALSE)),"",VLOOKUP(C170,planillanotas,23,FALSE))</f>
        <v>3.5950000000000002</v>
      </c>
      <c r="D177" s="12"/>
    </row>
    <row r="178" spans="1:4" x14ac:dyDescent="0.25">
      <c r="A178" s="12"/>
      <c r="D178" s="12"/>
    </row>
    <row r="179" spans="1:4" x14ac:dyDescent="0.25">
      <c r="A179" s="12"/>
      <c r="B179" s="12"/>
      <c r="C179" s="52"/>
      <c r="D179" s="12"/>
    </row>
    <row r="180" spans="1:4" s="18" customFormat="1" x14ac:dyDescent="0.25">
      <c r="C180" s="56"/>
    </row>
    <row r="181" spans="1:4" x14ac:dyDescent="0.25">
      <c r="A181" s="12"/>
      <c r="B181" s="12"/>
      <c r="C181" s="52"/>
      <c r="D181" s="12"/>
    </row>
    <row r="182" spans="1:4" x14ac:dyDescent="0.25">
      <c r="A182" s="12"/>
      <c r="C182" s="53" t="s">
        <v>42</v>
      </c>
      <c r="D182" s="12"/>
    </row>
    <row r="183" spans="1:4" x14ac:dyDescent="0.25">
      <c r="A183" s="12"/>
      <c r="C183" s="53"/>
      <c r="D183" s="12"/>
    </row>
    <row r="184" spans="1:4" x14ac:dyDescent="0.25">
      <c r="A184" s="12"/>
      <c r="C184" s="53"/>
      <c r="D184" s="12"/>
    </row>
    <row r="185" spans="1:4" x14ac:dyDescent="0.25">
      <c r="A185" s="12"/>
      <c r="B185" t="s">
        <v>36</v>
      </c>
      <c r="C185" s="54">
        <v>13</v>
      </c>
      <c r="D185" s="12"/>
    </row>
    <row r="186" spans="1:4" x14ac:dyDescent="0.25">
      <c r="A186" s="12"/>
      <c r="B186" t="s">
        <v>37</v>
      </c>
      <c r="C186" s="54" t="str">
        <f>IF(ISBLANK(C185),"",IF(ISERROR(VLOOKUP(C185,planillanotas,2,FALSE)),"no existe",VLOOKUP(C185,planillanotas,2,FALSE)))</f>
        <v>JOSE CIFUENTES</v>
      </c>
      <c r="D186" s="12"/>
    </row>
    <row r="187" spans="1:4" x14ac:dyDescent="0.25">
      <c r="A187" s="12"/>
      <c r="B187" t="s">
        <v>38</v>
      </c>
      <c r="C187" s="55">
        <f>IF(ISERROR(VLOOKUP(C185,planillanotas,11,FALSE)),"",VLOOKUP(C185,planillanotas,11,FALSE))</f>
        <v>4.3624999999999998</v>
      </c>
      <c r="D187" s="12"/>
    </row>
    <row r="188" spans="1:4" x14ac:dyDescent="0.25">
      <c r="A188" s="12"/>
      <c r="B188" t="s">
        <v>39</v>
      </c>
      <c r="C188" s="54">
        <f>IF(ISERROR(VLOOKUP(C185,planillanotas,13,FALSE)),"",VLOOKUP(C185,planillanotas,13,FALSE))</f>
        <v>4.5</v>
      </c>
      <c r="D188" s="12"/>
    </row>
    <row r="189" spans="1:4" x14ac:dyDescent="0.25">
      <c r="A189" s="12"/>
      <c r="B189" t="s">
        <v>39</v>
      </c>
      <c r="C189" s="54">
        <f>IF(ISERROR(VLOOKUP(C185,planillanotas,15,FALSE)),"",VLOOKUP(C185,planillanotas,15,FALSE))</f>
        <v>4</v>
      </c>
      <c r="D189" s="12"/>
    </row>
    <row r="190" spans="1:4" x14ac:dyDescent="0.25">
      <c r="A190" s="12"/>
      <c r="B190" t="s">
        <v>48</v>
      </c>
      <c r="C190" s="54">
        <f>IF(ISERROR(VLOOKUP(C185,planillanotas,17,FALSE)),"",VLOOKUP(C185,planillanotas,17,FALSE))</f>
        <v>4.0999999999999996</v>
      </c>
      <c r="D190" s="12"/>
    </row>
    <row r="191" spans="1:4" x14ac:dyDescent="0.25">
      <c r="A191" s="12"/>
      <c r="B191" t="s">
        <v>40</v>
      </c>
      <c r="C191" s="55">
        <f>IF(ISERROR(VLOOKUP(C185,planillanotas,21,FALSE)),"",VLOOKUP(C185,planillanotas,21,FALSE))</f>
        <v>4.5</v>
      </c>
      <c r="D191" s="12"/>
    </row>
    <row r="192" spans="1:4" x14ac:dyDescent="0.25">
      <c r="A192" s="12"/>
      <c r="B192" t="s">
        <v>41</v>
      </c>
      <c r="C192" s="55">
        <f>IF(ISERROR(VLOOKUP(C185,planillanotas,23,FALSE)),"",VLOOKUP(C185,planillanotas,23,FALSE))</f>
        <v>3.7287499999999998</v>
      </c>
      <c r="D192" s="12"/>
    </row>
    <row r="193" spans="1:4" x14ac:dyDescent="0.25">
      <c r="A193" s="12"/>
      <c r="D193" s="12"/>
    </row>
    <row r="194" spans="1:4" x14ac:dyDescent="0.25">
      <c r="A194" s="12"/>
      <c r="B194" s="12"/>
      <c r="C194" s="52"/>
      <c r="D194" s="12"/>
    </row>
    <row r="195" spans="1:4" s="18" customFormat="1" x14ac:dyDescent="0.25">
      <c r="C195" s="56"/>
    </row>
    <row r="196" spans="1:4" x14ac:dyDescent="0.25">
      <c r="A196" s="12"/>
      <c r="B196" s="12"/>
      <c r="C196" s="52"/>
      <c r="D196" s="12"/>
    </row>
    <row r="197" spans="1:4" x14ac:dyDescent="0.25">
      <c r="A197" s="12"/>
      <c r="C197" s="53" t="s">
        <v>42</v>
      </c>
      <c r="D197" s="12"/>
    </row>
    <row r="198" spans="1:4" x14ac:dyDescent="0.25">
      <c r="A198" s="12"/>
      <c r="C198" s="53"/>
      <c r="D198" s="12"/>
    </row>
    <row r="199" spans="1:4" x14ac:dyDescent="0.25">
      <c r="A199" s="12"/>
      <c r="C199" s="53"/>
      <c r="D199" s="12"/>
    </row>
    <row r="200" spans="1:4" x14ac:dyDescent="0.25">
      <c r="A200" s="12"/>
      <c r="B200" t="s">
        <v>36</v>
      </c>
      <c r="C200" s="54">
        <v>14</v>
      </c>
      <c r="D200" s="12"/>
    </row>
    <row r="201" spans="1:4" x14ac:dyDescent="0.25">
      <c r="A201" s="12"/>
      <c r="B201" t="s">
        <v>37</v>
      </c>
      <c r="C201" s="54" t="str">
        <f>IF(ISBLANK(C200),"",IF(ISERROR(VLOOKUP(C200,planillanotas,2,FALSE)),"no existe",VLOOKUP(C200,planillanotas,2,FALSE)))</f>
        <v>JOSE DAVID VERGARA</v>
      </c>
      <c r="D201" s="12"/>
    </row>
    <row r="202" spans="1:4" x14ac:dyDescent="0.25">
      <c r="A202" s="12"/>
      <c r="B202" t="s">
        <v>38</v>
      </c>
      <c r="C202" s="55">
        <f>IF(ISERROR(VLOOKUP(C200,planillanotas,11,FALSE)),"",VLOOKUP(C200,planillanotas,11,FALSE))</f>
        <v>4.5</v>
      </c>
      <c r="D202" s="12"/>
    </row>
    <row r="203" spans="1:4" x14ac:dyDescent="0.25">
      <c r="A203" s="12"/>
      <c r="B203" t="s">
        <v>39</v>
      </c>
      <c r="C203" s="54">
        <f>IF(ISERROR(VLOOKUP(C200,planillanotas,13,FALSE)),"",VLOOKUP(C200,planillanotas,13,FALSE))</f>
        <v>3.9</v>
      </c>
      <c r="D203" s="12"/>
    </row>
    <row r="204" spans="1:4" x14ac:dyDescent="0.25">
      <c r="A204" s="12"/>
      <c r="B204" t="s">
        <v>39</v>
      </c>
      <c r="C204" s="54">
        <f>IF(ISERROR(VLOOKUP(C200,planillanotas,15,FALSE)),"",VLOOKUP(C200,planillanotas,15,FALSE))</f>
        <v>3.6</v>
      </c>
      <c r="D204" s="12"/>
    </row>
    <row r="205" spans="1:4" x14ac:dyDescent="0.25">
      <c r="A205" s="12"/>
      <c r="B205" t="s">
        <v>48</v>
      </c>
      <c r="C205" s="54">
        <f>IF(ISERROR(VLOOKUP(C200,planillanotas,17,FALSE)),"",VLOOKUP(C200,planillanotas,17,FALSE))</f>
        <v>3.8</v>
      </c>
      <c r="D205" s="12"/>
    </row>
    <row r="206" spans="1:4" x14ac:dyDescent="0.25">
      <c r="A206" s="12"/>
      <c r="B206" t="s">
        <v>40</v>
      </c>
      <c r="C206" s="55">
        <f>IF(ISERROR(VLOOKUP(C200,planillanotas,21,FALSE)),"",VLOOKUP(C200,planillanotas,21,FALSE))</f>
        <v>3</v>
      </c>
      <c r="D206" s="12"/>
    </row>
    <row r="207" spans="1:4" x14ac:dyDescent="0.25">
      <c r="A207" s="12"/>
      <c r="B207" t="s">
        <v>41</v>
      </c>
      <c r="C207" s="55">
        <f>IF(ISERROR(VLOOKUP(C200,planillanotas,23,FALSE)),"",VLOOKUP(C200,planillanotas,23,FALSE))</f>
        <v>3.7299999999999995</v>
      </c>
      <c r="D207" s="12"/>
    </row>
    <row r="208" spans="1:4" x14ac:dyDescent="0.25">
      <c r="A208" s="12"/>
      <c r="D208" s="12"/>
    </row>
    <row r="209" spans="1:4" x14ac:dyDescent="0.25">
      <c r="A209" s="12"/>
      <c r="B209" s="12"/>
      <c r="C209" s="52"/>
      <c r="D209" s="12"/>
    </row>
    <row r="211" spans="1:4" x14ac:dyDescent="0.25">
      <c r="A211" s="12"/>
      <c r="B211" s="12"/>
      <c r="C211" s="52"/>
      <c r="D211" s="12"/>
    </row>
    <row r="212" spans="1:4" x14ac:dyDescent="0.25">
      <c r="A212" s="12"/>
      <c r="C212" s="53" t="s">
        <v>42</v>
      </c>
      <c r="D212" s="12"/>
    </row>
    <row r="213" spans="1:4" x14ac:dyDescent="0.25">
      <c r="A213" s="12"/>
      <c r="C213" s="53"/>
      <c r="D213" s="12"/>
    </row>
    <row r="214" spans="1:4" x14ac:dyDescent="0.25">
      <c r="A214" s="12"/>
      <c r="C214" s="53"/>
      <c r="D214" s="12"/>
    </row>
    <row r="215" spans="1:4" x14ac:dyDescent="0.25">
      <c r="A215" s="12"/>
      <c r="B215" t="s">
        <v>36</v>
      </c>
      <c r="C215" s="54">
        <v>15</v>
      </c>
      <c r="D215" s="12"/>
    </row>
    <row r="216" spans="1:4" x14ac:dyDescent="0.25">
      <c r="A216" s="12"/>
      <c r="B216" t="s">
        <v>37</v>
      </c>
      <c r="C216" s="54" t="str">
        <f>IF(ISBLANK(C215),"",IF(ISERROR(VLOOKUP(C215,planillanotas,2,FALSE)),"no existe",VLOOKUP(C215,planillanotas,2,FALSE)))</f>
        <v>LAURA GONZALEZ</v>
      </c>
      <c r="D216" s="12"/>
    </row>
    <row r="217" spans="1:4" x14ac:dyDescent="0.25">
      <c r="A217" s="12"/>
      <c r="B217" t="s">
        <v>38</v>
      </c>
      <c r="C217" s="55">
        <f>IF(ISERROR(VLOOKUP(C215,planillanotas,11,FALSE)),"",VLOOKUP(C215,planillanotas,11,FALSE))</f>
        <v>4.3624999999999998</v>
      </c>
      <c r="D217" s="12"/>
    </row>
    <row r="218" spans="1:4" x14ac:dyDescent="0.25">
      <c r="A218" s="12"/>
      <c r="B218" t="s">
        <v>39</v>
      </c>
      <c r="C218" s="54">
        <f>IF(ISERROR(VLOOKUP(C215,planillanotas,13,FALSE)),"",VLOOKUP(C215,planillanotas,13,FALSE))</f>
        <v>0</v>
      </c>
      <c r="D218" s="12"/>
    </row>
    <row r="219" spans="1:4" x14ac:dyDescent="0.25">
      <c r="A219" s="12"/>
      <c r="B219" t="s">
        <v>39</v>
      </c>
      <c r="C219" s="54">
        <f>IF(ISERROR(VLOOKUP(C215,planillanotas,15,FALSE)),"",VLOOKUP(C215,planillanotas,15,FALSE))</f>
        <v>3.1</v>
      </c>
      <c r="D219" s="12"/>
    </row>
    <row r="220" spans="1:4" x14ac:dyDescent="0.25">
      <c r="A220" s="12"/>
      <c r="B220" t="s">
        <v>48</v>
      </c>
      <c r="C220" s="54">
        <f>IF(ISERROR(VLOOKUP(C215,planillanotas,17,FALSE)),"",VLOOKUP(C215,planillanotas,17,FALSE))</f>
        <v>4</v>
      </c>
      <c r="D220" s="12"/>
    </row>
    <row r="221" spans="1:4" x14ac:dyDescent="0.25">
      <c r="A221" s="12"/>
      <c r="B221" t="s">
        <v>40</v>
      </c>
      <c r="C221" s="55">
        <f>IF(ISERROR(VLOOKUP(C215,planillanotas,21,FALSE)),"",VLOOKUP(C215,planillanotas,21,FALSE))</f>
        <v>4</v>
      </c>
      <c r="D221" s="12"/>
    </row>
    <row r="222" spans="1:4" x14ac:dyDescent="0.25">
      <c r="A222" s="12"/>
      <c r="B222" t="s">
        <v>41</v>
      </c>
      <c r="C222" s="55">
        <f>IF(ISERROR(VLOOKUP(C215,planillanotas,23,FALSE)),"",VLOOKUP(C215,planillanotas,23,FALSE))</f>
        <v>2.75875</v>
      </c>
      <c r="D222" s="12"/>
    </row>
    <row r="223" spans="1:4" x14ac:dyDescent="0.25">
      <c r="A223" s="12"/>
      <c r="D223" s="12"/>
    </row>
    <row r="224" spans="1:4" x14ac:dyDescent="0.25">
      <c r="A224" s="12"/>
      <c r="B224" s="12"/>
      <c r="C224" s="52"/>
      <c r="D224" s="12"/>
    </row>
    <row r="225" spans="1:4" s="18" customFormat="1" x14ac:dyDescent="0.25">
      <c r="C225" s="56"/>
    </row>
    <row r="226" spans="1:4" x14ac:dyDescent="0.25">
      <c r="A226" s="12"/>
      <c r="B226" s="12"/>
      <c r="C226" s="52"/>
      <c r="D226" s="12"/>
    </row>
    <row r="227" spans="1:4" x14ac:dyDescent="0.25">
      <c r="A227" s="12"/>
      <c r="C227" s="53" t="s">
        <v>42</v>
      </c>
      <c r="D227" s="12"/>
    </row>
    <row r="228" spans="1:4" x14ac:dyDescent="0.25">
      <c r="A228" s="12"/>
      <c r="C228" s="53"/>
      <c r="D228" s="12"/>
    </row>
    <row r="229" spans="1:4" x14ac:dyDescent="0.25">
      <c r="A229" s="12"/>
      <c r="C229" s="53"/>
      <c r="D229" s="12"/>
    </row>
    <row r="230" spans="1:4" x14ac:dyDescent="0.25">
      <c r="A230" s="12"/>
      <c r="B230" t="s">
        <v>36</v>
      </c>
      <c r="C230" s="54">
        <v>16</v>
      </c>
      <c r="D230" s="12"/>
    </row>
    <row r="231" spans="1:4" x14ac:dyDescent="0.25">
      <c r="A231" s="12"/>
      <c r="B231" t="s">
        <v>37</v>
      </c>
      <c r="C231" s="54" t="str">
        <f>IF(ISBLANK(C230),"",IF(ISERROR(VLOOKUP(C230,planillanotas,2,FALSE)),"no existe",VLOOKUP(C230,planillanotas,2,FALSE)))</f>
        <v>LINA JARAMILLO</v>
      </c>
      <c r="D231" s="12"/>
    </row>
    <row r="232" spans="1:4" x14ac:dyDescent="0.25">
      <c r="A232" s="12"/>
      <c r="B232" t="s">
        <v>38</v>
      </c>
      <c r="C232" s="55">
        <f>IF(ISERROR(VLOOKUP(C230,planillanotas,11,FALSE)),"",VLOOKUP(C230,planillanotas,11,FALSE))</f>
        <v>4.1124999999999998</v>
      </c>
      <c r="D232" s="12"/>
    </row>
    <row r="233" spans="1:4" x14ac:dyDescent="0.25">
      <c r="A233" s="12"/>
      <c r="B233" t="s">
        <v>39</v>
      </c>
      <c r="C233" s="54">
        <f>IF(ISERROR(VLOOKUP(C230,planillanotas,13,FALSE)),"",VLOOKUP(C230,planillanotas,13,FALSE))</f>
        <v>4.8</v>
      </c>
      <c r="D233" s="12"/>
    </row>
    <row r="234" spans="1:4" x14ac:dyDescent="0.25">
      <c r="A234" s="12"/>
      <c r="B234" t="s">
        <v>39</v>
      </c>
      <c r="C234" s="54">
        <f>IF(ISERROR(VLOOKUP(C230,planillanotas,15,FALSE)),"",VLOOKUP(C230,planillanotas,15,FALSE))</f>
        <v>3.7</v>
      </c>
      <c r="D234" s="12"/>
    </row>
    <row r="235" spans="1:4" x14ac:dyDescent="0.25">
      <c r="A235" s="12"/>
      <c r="B235" t="s">
        <v>48</v>
      </c>
      <c r="C235" s="54">
        <f>IF(ISERROR(VLOOKUP(C230,planillanotas,17,FALSE)),"",VLOOKUP(C230,planillanotas,17,FALSE))</f>
        <v>3.9</v>
      </c>
      <c r="D235" s="12"/>
    </row>
    <row r="236" spans="1:4" x14ac:dyDescent="0.25">
      <c r="A236" s="12"/>
      <c r="B236" t="s">
        <v>40</v>
      </c>
      <c r="C236" s="55">
        <f>IF(ISERROR(VLOOKUP(C230,planillanotas,21,FALSE)),"",VLOOKUP(C230,planillanotas,21,FALSE))</f>
        <v>3.5</v>
      </c>
      <c r="D236" s="12"/>
    </row>
    <row r="237" spans="1:4" x14ac:dyDescent="0.25">
      <c r="A237" s="12"/>
      <c r="B237" t="s">
        <v>41</v>
      </c>
      <c r="C237" s="55">
        <f>IF(ISERROR(VLOOKUP(C230,planillanotas,23,FALSE)),"",VLOOKUP(C230,planillanotas,23,FALSE))</f>
        <v>3.6737500000000001</v>
      </c>
      <c r="D237" s="12"/>
    </row>
    <row r="238" spans="1:4" x14ac:dyDescent="0.25">
      <c r="A238" s="12"/>
      <c r="D238" s="12"/>
    </row>
    <row r="239" spans="1:4" x14ac:dyDescent="0.25">
      <c r="A239" s="12"/>
      <c r="B239" s="12"/>
      <c r="C239" s="52"/>
      <c r="D239" s="12"/>
    </row>
    <row r="240" spans="1:4" s="18" customFormat="1" x14ac:dyDescent="0.25">
      <c r="C240" s="56"/>
    </row>
    <row r="241" spans="1:4" x14ac:dyDescent="0.25">
      <c r="A241" s="12"/>
      <c r="B241" s="12"/>
      <c r="C241" s="52"/>
      <c r="D241" s="12"/>
    </row>
    <row r="242" spans="1:4" x14ac:dyDescent="0.25">
      <c r="A242" s="12"/>
      <c r="C242" s="53" t="s">
        <v>42</v>
      </c>
      <c r="D242" s="12"/>
    </row>
    <row r="243" spans="1:4" x14ac:dyDescent="0.25">
      <c r="A243" s="12"/>
      <c r="C243" s="53"/>
      <c r="D243" s="12"/>
    </row>
    <row r="244" spans="1:4" x14ac:dyDescent="0.25">
      <c r="A244" s="12"/>
      <c r="C244" s="53"/>
      <c r="D244" s="12"/>
    </row>
    <row r="245" spans="1:4" x14ac:dyDescent="0.25">
      <c r="A245" s="12"/>
      <c r="B245" t="s">
        <v>36</v>
      </c>
      <c r="C245" s="54">
        <v>17</v>
      </c>
      <c r="D245" s="12"/>
    </row>
    <row r="246" spans="1:4" x14ac:dyDescent="0.25">
      <c r="A246" s="12"/>
      <c r="B246" t="s">
        <v>37</v>
      </c>
      <c r="C246" s="54" t="str">
        <f>IF(ISBLANK(C245),"",IF(ISERROR(VLOOKUP(C245,planillanotas,2,FALSE)),"no existe",VLOOKUP(C245,planillanotas,2,FALSE)))</f>
        <v>OSMAIRA VELEZ</v>
      </c>
      <c r="D246" s="12"/>
    </row>
    <row r="247" spans="1:4" x14ac:dyDescent="0.25">
      <c r="A247" s="12"/>
      <c r="B247" t="s">
        <v>38</v>
      </c>
      <c r="C247" s="55">
        <f>IF(ISERROR(VLOOKUP(C245,planillanotas,11,FALSE)),"",VLOOKUP(C245,planillanotas,11,FALSE))</f>
        <v>4.375</v>
      </c>
      <c r="D247" s="12"/>
    </row>
    <row r="248" spans="1:4" x14ac:dyDescent="0.25">
      <c r="A248" s="12"/>
      <c r="B248" t="s">
        <v>39</v>
      </c>
      <c r="C248" s="54">
        <f>IF(ISERROR(VLOOKUP(C245,planillanotas,13,FALSE)),"",VLOOKUP(C245,planillanotas,13,FALSE))</f>
        <v>3.7</v>
      </c>
      <c r="D248" s="12"/>
    </row>
    <row r="249" spans="1:4" x14ac:dyDescent="0.25">
      <c r="A249" s="12"/>
      <c r="B249" t="s">
        <v>39</v>
      </c>
      <c r="C249" s="54">
        <f>IF(ISERROR(VLOOKUP(C245,planillanotas,15,FALSE)),"",VLOOKUP(C245,planillanotas,15,FALSE))</f>
        <v>4.5</v>
      </c>
      <c r="D249" s="12"/>
    </row>
    <row r="250" spans="1:4" x14ac:dyDescent="0.25">
      <c r="A250" s="12"/>
      <c r="B250" t="s">
        <v>48</v>
      </c>
      <c r="C250" s="54">
        <f>IF(ISERROR(VLOOKUP(C245,planillanotas,17,FALSE)),"",VLOOKUP(C245,planillanotas,17,FALSE))</f>
        <v>4.5</v>
      </c>
      <c r="D250" s="12"/>
    </row>
    <row r="251" spans="1:4" x14ac:dyDescent="0.25">
      <c r="A251" s="12"/>
      <c r="B251" t="s">
        <v>40</v>
      </c>
      <c r="C251" s="55">
        <f>IF(ISERROR(VLOOKUP(C245,planillanotas,21,FALSE)),"",VLOOKUP(C245,planillanotas,21,FALSE))</f>
        <v>4.5</v>
      </c>
      <c r="D251" s="12"/>
    </row>
    <row r="252" spans="1:4" x14ac:dyDescent="0.25">
      <c r="A252" s="12"/>
      <c r="B252" t="s">
        <v>41</v>
      </c>
      <c r="C252" s="55">
        <f>IF(ISERROR(VLOOKUP(C245,planillanotas,23,FALSE)),"",VLOOKUP(C245,planillanotas,23,FALSE))</f>
        <v>3.8125</v>
      </c>
      <c r="D252" s="12"/>
    </row>
    <row r="253" spans="1:4" x14ac:dyDescent="0.25">
      <c r="A253" s="12"/>
      <c r="D253" s="12"/>
    </row>
    <row r="254" spans="1:4" x14ac:dyDescent="0.25">
      <c r="A254" s="12"/>
      <c r="B254" s="12"/>
      <c r="C254" s="52"/>
      <c r="D254" s="12"/>
    </row>
    <row r="256" spans="1:4" x14ac:dyDescent="0.25">
      <c r="A256" s="12"/>
      <c r="B256" s="12"/>
      <c r="C256" s="52"/>
      <c r="D256" s="12"/>
    </row>
    <row r="257" spans="1:4" x14ac:dyDescent="0.25">
      <c r="A257" s="12"/>
      <c r="C257" s="53" t="s">
        <v>42</v>
      </c>
      <c r="D257" s="12"/>
    </row>
    <row r="258" spans="1:4" x14ac:dyDescent="0.25">
      <c r="A258" s="12"/>
      <c r="C258" s="53"/>
      <c r="D258" s="12"/>
    </row>
    <row r="259" spans="1:4" x14ac:dyDescent="0.25">
      <c r="A259" s="12"/>
      <c r="C259" s="53"/>
      <c r="D259" s="12"/>
    </row>
    <row r="260" spans="1:4" x14ac:dyDescent="0.25">
      <c r="A260" s="12"/>
      <c r="B260" t="s">
        <v>36</v>
      </c>
      <c r="C260" s="54">
        <v>18</v>
      </c>
      <c r="D260" s="12"/>
    </row>
    <row r="261" spans="1:4" x14ac:dyDescent="0.25">
      <c r="A261" s="12"/>
      <c r="B261" t="s">
        <v>37</v>
      </c>
      <c r="C261" s="54" t="str">
        <f>IF(ISBLANK(C260),"",IF(ISERROR(VLOOKUP(C260,planillanotas,2,FALSE)),"no existe",VLOOKUP(C260,planillanotas,2,FALSE)))</f>
        <v>PABLO GOMEZ</v>
      </c>
      <c r="D261" s="12"/>
    </row>
    <row r="262" spans="1:4" x14ac:dyDescent="0.25">
      <c r="A262" s="12"/>
      <c r="B262" t="s">
        <v>38</v>
      </c>
      <c r="C262" s="55">
        <f>IF(ISERROR(VLOOKUP(C260,planillanotas,11,FALSE)),"",VLOOKUP(C260,planillanotas,11,FALSE))</f>
        <v>3.8124999999999996</v>
      </c>
      <c r="D262" s="12"/>
    </row>
    <row r="263" spans="1:4" x14ac:dyDescent="0.25">
      <c r="A263" s="12"/>
      <c r="B263" t="s">
        <v>39</v>
      </c>
      <c r="C263" s="54">
        <f>IF(ISERROR(VLOOKUP(C260,planillanotas,13,FALSE)),"",VLOOKUP(C260,planillanotas,13,FALSE))</f>
        <v>3.8</v>
      </c>
      <c r="D263" s="12"/>
    </row>
    <row r="264" spans="1:4" x14ac:dyDescent="0.25">
      <c r="A264" s="12"/>
      <c r="B264" t="s">
        <v>39</v>
      </c>
      <c r="C264" s="54">
        <f>IF(ISERROR(VLOOKUP(C260,planillanotas,15,FALSE)),"",VLOOKUP(C260,planillanotas,15,FALSE))</f>
        <v>5</v>
      </c>
      <c r="D264" s="12"/>
    </row>
    <row r="265" spans="1:4" x14ac:dyDescent="0.25">
      <c r="A265" s="12"/>
      <c r="B265" t="s">
        <v>48</v>
      </c>
      <c r="C265" s="54">
        <f>IF(ISERROR(VLOOKUP(C260,planillanotas,17,FALSE)),"",VLOOKUP(C260,planillanotas,17,FALSE))</f>
        <v>5</v>
      </c>
      <c r="D265" s="12"/>
    </row>
    <row r="266" spans="1:4" x14ac:dyDescent="0.25">
      <c r="A266" s="12"/>
      <c r="B266" t="s">
        <v>40</v>
      </c>
      <c r="C266" s="55">
        <f>IF(ISERROR(VLOOKUP(C260,planillanotas,21,FALSE)),"",VLOOKUP(C260,planillanotas,21,FALSE))</f>
        <v>4.5</v>
      </c>
      <c r="D266" s="12"/>
    </row>
    <row r="267" spans="1:4" x14ac:dyDescent="0.25">
      <c r="A267" s="12"/>
      <c r="B267" t="s">
        <v>41</v>
      </c>
      <c r="C267" s="55">
        <f>IF(ISERROR(VLOOKUP(C260,planillanotas,23,FALSE)),"",VLOOKUP(C260,planillanotas,23,FALSE))</f>
        <v>3.7837499999999995</v>
      </c>
      <c r="D267" s="12"/>
    </row>
    <row r="268" spans="1:4" x14ac:dyDescent="0.25">
      <c r="A268" s="12"/>
      <c r="D268" s="12"/>
    </row>
    <row r="269" spans="1:4" x14ac:dyDescent="0.25">
      <c r="A269" s="12"/>
      <c r="B269" s="12"/>
      <c r="C269" s="52"/>
      <c r="D269" s="12"/>
    </row>
    <row r="270" spans="1:4" s="18" customFormat="1" x14ac:dyDescent="0.25">
      <c r="C270" s="56"/>
    </row>
    <row r="271" spans="1:4" x14ac:dyDescent="0.25">
      <c r="A271" s="12"/>
      <c r="B271" s="12"/>
      <c r="C271" s="52"/>
      <c r="D271" s="12"/>
    </row>
    <row r="272" spans="1:4" x14ac:dyDescent="0.25">
      <c r="A272" s="12"/>
      <c r="C272" s="53" t="s">
        <v>42</v>
      </c>
      <c r="D272" s="12"/>
    </row>
    <row r="273" spans="1:4" x14ac:dyDescent="0.25">
      <c r="A273" s="12"/>
      <c r="C273" s="53"/>
      <c r="D273" s="12"/>
    </row>
    <row r="274" spans="1:4" x14ac:dyDescent="0.25">
      <c r="A274" s="12"/>
      <c r="C274" s="53"/>
      <c r="D274" s="12"/>
    </row>
    <row r="275" spans="1:4" x14ac:dyDescent="0.25">
      <c r="A275" s="12"/>
      <c r="B275" t="s">
        <v>36</v>
      </c>
      <c r="C275" s="54">
        <v>19</v>
      </c>
      <c r="D275" s="12"/>
    </row>
    <row r="276" spans="1:4" x14ac:dyDescent="0.25">
      <c r="A276" s="12"/>
      <c r="B276" t="s">
        <v>37</v>
      </c>
      <c r="C276" s="54" t="str">
        <f>IF(ISBLANK(C275),"",IF(ISERROR(VLOOKUP(C275,planillanotas,2,FALSE)),"no existe",VLOOKUP(C275,planillanotas,2,FALSE)))</f>
        <v>ROBINSON VARGAS</v>
      </c>
      <c r="D276" s="12"/>
    </row>
    <row r="277" spans="1:4" x14ac:dyDescent="0.25">
      <c r="A277" s="12"/>
      <c r="B277" t="s">
        <v>38</v>
      </c>
      <c r="C277" s="55">
        <f>IF(ISERROR(VLOOKUP(C275,planillanotas,11,FALSE)),"",VLOOKUP(C275,planillanotas,11,FALSE))</f>
        <v>4.625</v>
      </c>
      <c r="D277" s="12"/>
    </row>
    <row r="278" spans="1:4" x14ac:dyDescent="0.25">
      <c r="A278" s="12"/>
      <c r="B278" t="s">
        <v>39</v>
      </c>
      <c r="C278" s="54">
        <f>IF(ISERROR(VLOOKUP(C275,planillanotas,13,FALSE)),"",VLOOKUP(C275,planillanotas,13,FALSE))</f>
        <v>3.5</v>
      </c>
      <c r="D278" s="12"/>
    </row>
    <row r="279" spans="1:4" x14ac:dyDescent="0.25">
      <c r="A279" s="12"/>
      <c r="B279" t="s">
        <v>39</v>
      </c>
      <c r="C279" s="54">
        <f>IF(ISERROR(VLOOKUP(C275,planillanotas,15,FALSE)),"",VLOOKUP(C275,planillanotas,15,FALSE))</f>
        <v>5</v>
      </c>
      <c r="D279" s="12"/>
    </row>
    <row r="280" spans="1:4" x14ac:dyDescent="0.25">
      <c r="A280" s="12"/>
      <c r="B280" t="s">
        <v>48</v>
      </c>
      <c r="C280" s="54">
        <f>IF(ISERROR(VLOOKUP(C275,planillanotas,17,FALSE)),"",VLOOKUP(C275,planillanotas,17,FALSE))</f>
        <v>4</v>
      </c>
      <c r="D280" s="12"/>
    </row>
    <row r="281" spans="1:4" x14ac:dyDescent="0.25">
      <c r="A281" s="12"/>
      <c r="B281" t="s">
        <v>40</v>
      </c>
      <c r="C281" s="55">
        <f>IF(ISERROR(VLOOKUP(C275,planillanotas,21,FALSE)),"",VLOOKUP(C275,planillanotas,21,FALSE))</f>
        <v>4.5</v>
      </c>
      <c r="D281" s="12"/>
    </row>
    <row r="282" spans="1:4" x14ac:dyDescent="0.25">
      <c r="A282" s="12"/>
      <c r="B282" t="s">
        <v>41</v>
      </c>
      <c r="C282" s="55">
        <f>IF(ISERROR(VLOOKUP(C275,planillanotas,23,FALSE)),"",VLOOKUP(C275,planillanotas,23,FALSE))</f>
        <v>3.8875000000000002</v>
      </c>
      <c r="D282" s="12"/>
    </row>
    <row r="283" spans="1:4" x14ac:dyDescent="0.25">
      <c r="A283" s="12"/>
      <c r="D283" s="12"/>
    </row>
    <row r="284" spans="1:4" x14ac:dyDescent="0.25">
      <c r="A284" s="12"/>
      <c r="B284" s="12"/>
      <c r="C284" s="52"/>
      <c r="D284" s="12"/>
    </row>
    <row r="285" spans="1:4" s="18" customFormat="1" x14ac:dyDescent="0.25">
      <c r="C285" s="56"/>
    </row>
    <row r="286" spans="1:4" x14ac:dyDescent="0.25">
      <c r="A286" s="12"/>
      <c r="B286" s="12"/>
      <c r="C286" s="52"/>
      <c r="D286" s="12"/>
    </row>
    <row r="287" spans="1:4" x14ac:dyDescent="0.25">
      <c r="A287" s="12"/>
      <c r="C287" s="53" t="s">
        <v>42</v>
      </c>
      <c r="D287" s="12"/>
    </row>
    <row r="288" spans="1:4" x14ac:dyDescent="0.25">
      <c r="A288" s="12"/>
      <c r="C288" s="53"/>
      <c r="D288" s="12"/>
    </row>
    <row r="289" spans="1:4" x14ac:dyDescent="0.25">
      <c r="A289" s="12"/>
      <c r="C289" s="53"/>
      <c r="D289" s="12"/>
    </row>
    <row r="290" spans="1:4" x14ac:dyDescent="0.25">
      <c r="A290" s="12"/>
      <c r="B290" t="s">
        <v>36</v>
      </c>
      <c r="C290" s="54">
        <v>20</v>
      </c>
      <c r="D290" s="12"/>
    </row>
    <row r="291" spans="1:4" x14ac:dyDescent="0.25">
      <c r="A291" s="12"/>
      <c r="B291" t="s">
        <v>37</v>
      </c>
      <c r="C291" s="54" t="str">
        <f>IF(ISBLANK(C290),"",IF(ISERROR(VLOOKUP(C290,planillanotas,2,FALSE)),"no existe",VLOOKUP(C290,planillanotas,2,FALSE)))</f>
        <v>SANDRA MONTOYA</v>
      </c>
      <c r="D291" s="12"/>
    </row>
    <row r="292" spans="1:4" x14ac:dyDescent="0.25">
      <c r="A292" s="12"/>
      <c r="B292" t="s">
        <v>38</v>
      </c>
      <c r="C292" s="55">
        <f>IF(ISERROR(VLOOKUP(C290,planillanotas,11,FALSE)),"",VLOOKUP(C290,planillanotas,11,FALSE))</f>
        <v>4.2125000000000004</v>
      </c>
      <c r="D292" s="12"/>
    </row>
    <row r="293" spans="1:4" x14ac:dyDescent="0.25">
      <c r="A293" s="12"/>
      <c r="B293" t="s">
        <v>39</v>
      </c>
      <c r="C293" s="54">
        <f>IF(ISERROR(VLOOKUP(C290,planillanotas,13,FALSE)),"",VLOOKUP(C290,planillanotas,13,FALSE))</f>
        <v>4</v>
      </c>
      <c r="D293" s="12"/>
    </row>
    <row r="294" spans="1:4" x14ac:dyDescent="0.25">
      <c r="A294" s="12"/>
      <c r="B294" t="s">
        <v>39</v>
      </c>
      <c r="C294" s="54">
        <f>IF(ISERROR(VLOOKUP(C290,planillanotas,15,FALSE)),"",VLOOKUP(C290,planillanotas,15,FALSE))</f>
        <v>5</v>
      </c>
      <c r="D294" s="12"/>
    </row>
    <row r="295" spans="1:4" x14ac:dyDescent="0.25">
      <c r="A295" s="12"/>
      <c r="B295" t="s">
        <v>48</v>
      </c>
      <c r="C295" s="54">
        <f>IF(ISERROR(VLOOKUP(C290,planillanotas,17,FALSE)),"",VLOOKUP(C290,planillanotas,17,FALSE))</f>
        <v>4</v>
      </c>
      <c r="D295" s="12"/>
    </row>
    <row r="296" spans="1:4" x14ac:dyDescent="0.25">
      <c r="A296" s="12"/>
      <c r="B296" t="s">
        <v>40</v>
      </c>
      <c r="C296" s="55">
        <f>IF(ISERROR(VLOOKUP(C290,planillanotas,21,FALSE)),"",VLOOKUP(C290,planillanotas,21,FALSE))</f>
        <v>3.5</v>
      </c>
      <c r="D296" s="12"/>
    </row>
    <row r="297" spans="1:4" x14ac:dyDescent="0.25">
      <c r="A297" s="12"/>
      <c r="B297" t="s">
        <v>41</v>
      </c>
      <c r="C297" s="55">
        <f>IF(ISERROR(VLOOKUP(C290,planillanotas,23,FALSE)),"",VLOOKUP(C290,planillanotas,23,FALSE))</f>
        <v>3.8537499999999998</v>
      </c>
      <c r="D297" s="12"/>
    </row>
    <row r="298" spans="1:4" x14ac:dyDescent="0.25">
      <c r="A298" s="12"/>
      <c r="D298" s="12"/>
    </row>
    <row r="299" spans="1:4" x14ac:dyDescent="0.25">
      <c r="A299" s="12"/>
      <c r="B299" s="12"/>
      <c r="C299" s="52"/>
      <c r="D299" s="12"/>
    </row>
  </sheetData>
  <mergeCells count="20">
    <mergeCell ref="C287:C289"/>
    <mergeCell ref="C212:C214"/>
    <mergeCell ref="C227:C229"/>
    <mergeCell ref="C242:C244"/>
    <mergeCell ref="C257:C259"/>
    <mergeCell ref="C272:C274"/>
    <mergeCell ref="C152:C154"/>
    <mergeCell ref="C167:C169"/>
    <mergeCell ref="C182:C184"/>
    <mergeCell ref="C197:C199"/>
    <mergeCell ref="C77:C79"/>
    <mergeCell ref="C92:C94"/>
    <mergeCell ref="C107:C109"/>
    <mergeCell ref="C122:C124"/>
    <mergeCell ref="C137:C139"/>
    <mergeCell ref="C2:C4"/>
    <mergeCell ref="C17:C19"/>
    <mergeCell ref="C32:C34"/>
    <mergeCell ref="C47:C49"/>
    <mergeCell ref="C62:C64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ESQUEMA MENTAL</vt:lpstr>
      <vt:lpstr>DATOS ESTUDIANTES</vt:lpstr>
      <vt:lpstr>PLANILLA NOTAS</vt:lpstr>
      <vt:lpstr>INFORME ESTUDIANTE</vt:lpstr>
      <vt:lpstr>datosestudiantes</vt:lpstr>
      <vt:lpstr>planillanotas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01064-03</cp:lastModifiedBy>
  <cp:lastPrinted>2015-11-10T03:39:05Z</cp:lastPrinted>
  <dcterms:created xsi:type="dcterms:W3CDTF">2012-10-28T21:45:19Z</dcterms:created>
  <dcterms:modified xsi:type="dcterms:W3CDTF">2015-11-12T02:17:11Z</dcterms:modified>
</cp:coreProperties>
</file>